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mc:AlternateContent xmlns:mc="http://schemas.openxmlformats.org/markup-compatibility/2006">
    <mc:Choice Requires="x15">
      <x15ac:absPath xmlns:x15ac="http://schemas.microsoft.com/office/spreadsheetml/2010/11/ac" url="/Users/olehsubotin/Documents/Codefinity/courses/excel-for-complete-beginners/excel-grids/excel-grids/7-1/"/>
    </mc:Choice>
  </mc:AlternateContent>
  <xr:revisionPtr revIDLastSave="0" documentId="13_ncr:1_{7F83F891-3056-4C4F-845E-E82468AB1C4B}" xr6:coauthVersionLast="47" xr6:coauthVersionMax="47" xr10:uidLastSave="{00000000-0000-0000-0000-000000000000}"/>
  <bookViews>
    <workbookView xWindow="0" yWindow="780" windowWidth="36000" windowHeight="22600" tabRatio="593" xr2:uid="{12593A29-F451-4ABE-8B36-5FD120FF13B9}"/>
  </bookViews>
  <sheets>
    <sheet name="Section 2" sheetId="4" r:id="rId1"/>
    <sheet name="Section 3" sheetId="5" r:id="rId2"/>
    <sheet name="Section 4" sheetId="6" r:id="rId3"/>
    <sheet name="Section 5" sheetId="7" r:id="rId4"/>
    <sheet name="Section 6" sheetId="8" r:id="rId5"/>
  </sheets>
  <definedNames>
    <definedName name="Slicer_Supplier">#N/A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6" i="8" l="1"/>
  <c r="C16" i="8"/>
  <c r="B16" i="8"/>
  <c r="E15" i="8"/>
  <c r="E14" i="8"/>
  <c r="E13" i="8"/>
  <c r="E12" i="8"/>
  <c r="E11" i="8"/>
  <c r="E10" i="8"/>
  <c r="E9" i="8"/>
  <c r="E8" i="8"/>
  <c r="E7" i="8"/>
  <c r="E6" i="8"/>
  <c r="E5" i="8"/>
  <c r="E4" i="8"/>
  <c r="E16" i="8" l="1"/>
  <c r="I25" i="7"/>
  <c r="G25" i="7"/>
  <c r="F25" i="7"/>
  <c r="H24" i="7"/>
  <c r="H23" i="7"/>
  <c r="H22" i="7"/>
  <c r="H21" i="7"/>
  <c r="H20" i="7"/>
  <c r="H19" i="7"/>
  <c r="H18" i="7"/>
  <c r="H17" i="7"/>
  <c r="H16" i="7"/>
  <c r="H15" i="7"/>
  <c r="H14" i="7"/>
  <c r="H13" i="7"/>
  <c r="H12" i="7"/>
  <c r="H11" i="7"/>
  <c r="H10" i="7"/>
  <c r="H9" i="7"/>
  <c r="H8" i="7"/>
  <c r="H7" i="7"/>
  <c r="H6" i="7"/>
  <c r="H5" i="7"/>
  <c r="H4" i="7"/>
  <c r="E38" i="6"/>
  <c r="D38" i="6"/>
  <c r="C38" i="6"/>
  <c r="E37" i="6"/>
  <c r="D37" i="6"/>
  <c r="C37" i="6"/>
  <c r="E36" i="6"/>
  <c r="D36" i="6"/>
  <c r="C36" i="6"/>
  <c r="E35" i="6"/>
  <c r="D35" i="6"/>
  <c r="C35" i="6"/>
  <c r="E34" i="6"/>
  <c r="D34" i="6"/>
  <c r="C34" i="6"/>
  <c r="E33" i="6"/>
  <c r="D33" i="6"/>
  <c r="C33" i="6"/>
  <c r="E32" i="6"/>
  <c r="D32" i="6"/>
  <c r="C32" i="6"/>
  <c r="F26" i="6"/>
  <c r="F25" i="6"/>
  <c r="F24" i="6"/>
  <c r="F23" i="6"/>
  <c r="B23" i="6"/>
  <c r="B35" i="6" s="1"/>
  <c r="F22" i="6"/>
  <c r="F21" i="6"/>
  <c r="F20" i="6"/>
  <c r="G13" i="6"/>
  <c r="E13" i="6"/>
  <c r="D13" i="6"/>
  <c r="C13" i="6"/>
  <c r="B13" i="6"/>
  <c r="F12" i="6"/>
  <c r="B26" i="6" s="1"/>
  <c r="F11" i="6"/>
  <c r="B25" i="6" s="1"/>
  <c r="F10" i="6"/>
  <c r="B24" i="6" s="1"/>
  <c r="F9" i="6"/>
  <c r="F8" i="6"/>
  <c r="B22" i="6" s="1"/>
  <c r="F7" i="6"/>
  <c r="B21" i="6" s="1"/>
  <c r="G21" i="6" s="1"/>
  <c r="F33" i="6" s="1"/>
  <c r="F6" i="6"/>
  <c r="H25" i="7" l="1"/>
  <c r="F13" i="6"/>
  <c r="B20" i="6"/>
  <c r="B32" i="6" s="1"/>
  <c r="G24" i="6"/>
  <c r="F36" i="6" s="1"/>
  <c r="B36" i="6"/>
  <c r="G36" i="6" s="1"/>
  <c r="B37" i="6"/>
  <c r="G25" i="6"/>
  <c r="F37" i="6" s="1"/>
  <c r="G26" i="6"/>
  <c r="F38" i="6" s="1"/>
  <c r="B38" i="6"/>
  <c r="B34" i="6"/>
  <c r="G22" i="6"/>
  <c r="F34" i="6" s="1"/>
  <c r="G23" i="6"/>
  <c r="F35" i="6" s="1"/>
  <c r="G35" i="6" s="1"/>
  <c r="G20" i="6"/>
  <c r="F32" i="6" s="1"/>
  <c r="G32" i="6" s="1"/>
  <c r="B33" i="6"/>
  <c r="G33" i="6" s="1"/>
  <c r="G38" i="6" l="1"/>
  <c r="G37" i="6"/>
  <c r="G34" i="6"/>
  <c r="B32" i="5"/>
  <c r="E31" i="5"/>
  <c r="D31" i="5"/>
  <c r="C31" i="5"/>
  <c r="B31" i="5"/>
  <c r="E30" i="5"/>
  <c r="D30" i="5"/>
  <c r="C30" i="5"/>
  <c r="B30" i="5"/>
  <c r="E29" i="5"/>
  <c r="D29" i="5"/>
  <c r="C29" i="5"/>
  <c r="B29" i="5"/>
  <c r="F27" i="5"/>
  <c r="E27" i="5"/>
  <c r="D27" i="5"/>
  <c r="C27" i="5"/>
  <c r="B27" i="5"/>
  <c r="F26" i="5"/>
  <c r="F25" i="5"/>
  <c r="F24" i="5"/>
  <c r="F23" i="5"/>
  <c r="F22" i="5"/>
  <c r="F21" i="5"/>
  <c r="F20" i="5"/>
  <c r="F31" i="5" s="1"/>
  <c r="C13" i="5"/>
  <c r="E12" i="5"/>
  <c r="F12" i="5" s="1"/>
  <c r="E11" i="5"/>
  <c r="F11" i="5" s="1"/>
  <c r="E10" i="5"/>
  <c r="F10" i="5" s="1"/>
  <c r="E9" i="5"/>
  <c r="E8" i="5"/>
  <c r="F8" i="5" s="1"/>
  <c r="E7" i="5"/>
  <c r="F7" i="5" s="1"/>
  <c r="E6" i="5"/>
  <c r="F6" i="5" s="1"/>
  <c r="G17" i="4"/>
  <c r="G19" i="4" s="1"/>
  <c r="F17" i="4"/>
  <c r="E17" i="4"/>
  <c r="E19" i="4" s="1"/>
  <c r="D17" i="4"/>
  <c r="D19" i="4" s="1"/>
  <c r="C17" i="4"/>
  <c r="C19" i="4" s="1"/>
  <c r="B17" i="4"/>
  <c r="B19" i="4" s="1"/>
  <c r="H16" i="4"/>
  <c r="H15" i="4"/>
  <c r="H14" i="4"/>
  <c r="H13" i="4"/>
  <c r="H12" i="4"/>
  <c r="H11" i="4"/>
  <c r="H10" i="4"/>
  <c r="E13" i="5" l="1"/>
  <c r="H17" i="4"/>
  <c r="D21" i="4" s="1"/>
  <c r="F30" i="5"/>
  <c r="F9" i="5"/>
  <c r="F13" i="5" s="1"/>
  <c r="F29" i="5"/>
  <c r="H19" i="4"/>
  <c r="D22" i="4" s="1"/>
</calcChain>
</file>

<file path=xl/sharedStrings.xml><?xml version="1.0" encoding="utf-8"?>
<sst xmlns="http://schemas.openxmlformats.org/spreadsheetml/2006/main" count="225" uniqueCount="169">
  <si>
    <t>Date</t>
  </si>
  <si>
    <t>Weekly Employee Timesheet</t>
  </si>
  <si>
    <t>Total hrs</t>
  </si>
  <si>
    <t>Rate/Hour</t>
  </si>
  <si>
    <t>Total Pay</t>
  </si>
  <si>
    <t>Total Hours reported</t>
  </si>
  <si>
    <t>1 New Street</t>
  </si>
  <si>
    <t>Oldtown</t>
  </si>
  <si>
    <t>Springfield</t>
  </si>
  <si>
    <t>The Great Company</t>
  </si>
  <si>
    <t>Employee Name:</t>
  </si>
  <si>
    <t>Supervisor Name:</t>
  </si>
  <si>
    <t>Week ending:</t>
  </si>
  <si>
    <t>Regular [h].mm</t>
  </si>
  <si>
    <t>Overtime [h].mm</t>
  </si>
  <si>
    <t>Vacation [h].mm</t>
  </si>
  <si>
    <t>Unpaid [h].mm</t>
  </si>
  <si>
    <t>Sylvia Foot</t>
  </si>
  <si>
    <t>Total [h].mm</t>
  </si>
  <si>
    <t>Other [h].mm</t>
  </si>
  <si>
    <t>Sick [h].mm</t>
  </si>
  <si>
    <t>Weekly Sales Report</t>
  </si>
  <si>
    <t>Department:</t>
  </si>
  <si>
    <t>FURNITURE</t>
  </si>
  <si>
    <t>Product ID</t>
  </si>
  <si>
    <t>Description</t>
  </si>
  <si>
    <t>Quantity</t>
  </si>
  <si>
    <t>Price per Unit</t>
  </si>
  <si>
    <t>Sales Tax</t>
  </si>
  <si>
    <t>Totals</t>
  </si>
  <si>
    <t>795.090.003</t>
  </si>
  <si>
    <t>Eloise Sofa</t>
  </si>
  <si>
    <t>102.392.808</t>
  </si>
  <si>
    <t>Bridger Nightstand</t>
  </si>
  <si>
    <t>903.889.782</t>
  </si>
  <si>
    <t>Agatha Armchair</t>
  </si>
  <si>
    <t>805.050.209</t>
  </si>
  <si>
    <t>Varley Table</t>
  </si>
  <si>
    <t>904.372.383</t>
  </si>
  <si>
    <t>Brimsley TV Bench</t>
  </si>
  <si>
    <t>205.100.052</t>
  </si>
  <si>
    <t>Mondrich Shelf Unit</t>
  </si>
  <si>
    <t>705.067.467</t>
  </si>
  <si>
    <t>Fife Desk</t>
  </si>
  <si>
    <t>***Sales Tax</t>
  </si>
  <si>
    <t>Weekly Sales Report by Department</t>
  </si>
  <si>
    <t>Day</t>
  </si>
  <si>
    <t>Furniture</t>
  </si>
  <si>
    <t>Beds/Mattresses</t>
  </si>
  <si>
    <t>Kitchenware</t>
  </si>
  <si>
    <t>Home Decor</t>
  </si>
  <si>
    <t>Monday</t>
  </si>
  <si>
    <t>Tuesday</t>
  </si>
  <si>
    <t>Wednesday</t>
  </si>
  <si>
    <t>Thursday</t>
  </si>
  <si>
    <t>Friday</t>
  </si>
  <si>
    <t>Saturday</t>
  </si>
  <si>
    <t>Sunday</t>
  </si>
  <si>
    <t xml:space="preserve">Average Daily Sales </t>
  </si>
  <si>
    <t>Max. Daily Sales</t>
  </si>
  <si>
    <t>Min. Daily Sales</t>
  </si>
  <si>
    <t>Average Max/Min</t>
  </si>
  <si>
    <t>Employee Sales Report</t>
  </si>
  <si>
    <t>Year</t>
  </si>
  <si>
    <t>Employee name</t>
  </si>
  <si>
    <t>Sales (Q1)</t>
  </si>
  <si>
    <t>Sales (Q2)</t>
  </si>
  <si>
    <t>Sales (Q3)</t>
  </si>
  <si>
    <t>Sales (Q4)</t>
  </si>
  <si>
    <t>Year Total</t>
  </si>
  <si>
    <t>Target</t>
  </si>
  <si>
    <t>Steven</t>
  </si>
  <si>
    <t>Jim</t>
  </si>
  <si>
    <t>Melissa</t>
  </si>
  <si>
    <t>Cecilia</t>
  </si>
  <si>
    <t>Tania</t>
  </si>
  <si>
    <t>Michelle</t>
  </si>
  <si>
    <t>Katherine</t>
  </si>
  <si>
    <t>Sub total</t>
  </si>
  <si>
    <t>Employee Performance Report</t>
  </si>
  <si>
    <t>Employee Name</t>
  </si>
  <si>
    <t>Target Met</t>
  </si>
  <si>
    <t>Work Quality</t>
  </si>
  <si>
    <t>Productivity</t>
  </si>
  <si>
    <t>Knowledge</t>
  </si>
  <si>
    <t>Average</t>
  </si>
  <si>
    <t>High Performance</t>
  </si>
  <si>
    <t>Employee Bonus Report</t>
  </si>
  <si>
    <t>Bonus eligible</t>
  </si>
  <si>
    <t>Totals allowed</t>
  </si>
  <si>
    <t>Inventory List</t>
  </si>
  <si>
    <t>Product Name</t>
  </si>
  <si>
    <t>Category</t>
  </si>
  <si>
    <t>Supplier</t>
  </si>
  <si>
    <t>Reorder Level</t>
  </si>
  <si>
    <t>Unit Price</t>
  </si>
  <si>
    <t>Units Sold</t>
  </si>
  <si>
    <t xml:space="preserve">Revenue </t>
  </si>
  <si>
    <t>Last Order Date</t>
  </si>
  <si>
    <t>63-678</t>
  </si>
  <si>
    <t>Sonic Earphones</t>
  </si>
  <si>
    <t>Electronics</t>
  </si>
  <si>
    <t>Quantum Supplies</t>
  </si>
  <si>
    <t>76-728</t>
  </si>
  <si>
    <t>UltraClean Mop</t>
  </si>
  <si>
    <t>Household</t>
  </si>
  <si>
    <t>Apex Supply Co.</t>
  </si>
  <si>
    <t>71-158</t>
  </si>
  <si>
    <t>Harmony Vase</t>
  </si>
  <si>
    <t>57-224</t>
  </si>
  <si>
    <t>QuickFix Toolkit</t>
  </si>
  <si>
    <t>Horizon Enterprises</t>
  </si>
  <si>
    <t>16-497</t>
  </si>
  <si>
    <t>EverBright Lamps</t>
  </si>
  <si>
    <t>69-738</t>
  </si>
  <si>
    <t>SilverLine Curtains</t>
  </si>
  <si>
    <t>PrimeSource Ltd.</t>
  </si>
  <si>
    <t>70-294</t>
  </si>
  <si>
    <t>Starlight Scarf</t>
  </si>
  <si>
    <t>Clothing</t>
  </si>
  <si>
    <t>20-980</t>
  </si>
  <si>
    <t>Twilight Trousers</t>
  </si>
  <si>
    <t>35-386</t>
  </si>
  <si>
    <t>Urban Jacket</t>
  </si>
  <si>
    <t>40-981</t>
  </si>
  <si>
    <t>Forgotten Histories</t>
  </si>
  <si>
    <t>Paper Goods</t>
  </si>
  <si>
    <t>19-122</t>
  </si>
  <si>
    <t>Echoes of Time</t>
  </si>
  <si>
    <t>Orion Distributors</t>
  </si>
  <si>
    <t>68-111</t>
  </si>
  <si>
    <t>The Last Enchantment</t>
  </si>
  <si>
    <t>12-512</t>
  </si>
  <si>
    <t>War of Winds</t>
  </si>
  <si>
    <t>64-710</t>
  </si>
  <si>
    <t>The Secret Gateway</t>
  </si>
  <si>
    <t>93-258</t>
  </si>
  <si>
    <t>Mysteries of the Mind</t>
  </si>
  <si>
    <t>61-510</t>
  </si>
  <si>
    <t>Wizard's Chess Set</t>
  </si>
  <si>
    <t>Toys</t>
  </si>
  <si>
    <t>Global Goods Inc.</t>
  </si>
  <si>
    <t>78-296</t>
  </si>
  <si>
    <t>Dynamo Dinosaur</t>
  </si>
  <si>
    <t>91-462</t>
  </si>
  <si>
    <t>Pirate Ship Adventure</t>
  </si>
  <si>
    <t>88-936</t>
  </si>
  <si>
    <t>Rocket Racer</t>
  </si>
  <si>
    <t>68-837</t>
  </si>
  <si>
    <t>Castle Build Kit</t>
  </si>
  <si>
    <t>Total</t>
  </si>
  <si>
    <t>Annual Accounts</t>
  </si>
  <si>
    <t>Month</t>
  </si>
  <si>
    <t>Income</t>
  </si>
  <si>
    <t>Expenses</t>
  </si>
  <si>
    <t>Fixed Costs</t>
  </si>
  <si>
    <t>Savings</t>
  </si>
  <si>
    <t>January</t>
  </si>
  <si>
    <t>February</t>
  </si>
  <si>
    <t>March</t>
  </si>
  <si>
    <t>April</t>
  </si>
  <si>
    <t>May</t>
  </si>
  <si>
    <t>June</t>
  </si>
  <si>
    <t>July</t>
  </si>
  <si>
    <t>August</t>
  </si>
  <si>
    <t>September</t>
  </si>
  <si>
    <t>October</t>
  </si>
  <si>
    <t>November</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</si>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</sst>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
    <numFmt numFmtId="165" formatCode="mm/dd/yy"/>
    <numFmt numFmtId="166" formatCode="_-[$$-409]* #,##0.00_ ;_-[$$-409]* \-#,##0.00\ ;_-[$$-409]* &quot;-&quot;??_ ;_-@_ "/>
    <numFmt numFmtId="167" formatCode="#,##0.00\ [$€-1];[Red]\-#,##0.00\ [$€-1]"/>
    <numFmt numFmtId="168" formatCode="d/m/yyyy"/>
    <numFmt numFmtId="169" formatCode="mm/dd/yy;@"/>
    <numFmt numFmtId="170" formatCode="yyyy\-mm\-dd;@"/>
  </numFmts>
  <fonts count="36" x14ac:knownFonts="1">
    <font>
      <sz val="11"/>
      <color theme="1"/>
      <name val="Aptos Narrow"/>
      <family val="2"/>
      <scheme val="minor"/>
    </font>
    <font>
      <sz val="12"/>
      <color theme="1"/>
      <name val="Aptos Narrow"/>
      <family val="2"/>
      <scheme val="minor"/>
    </font>
    <font>
      <sz val="8"/>
      <name val="Aptos Narrow"/>
      <family val="2"/>
      <scheme val="minor"/>
    </font>
    <font>
      <sz val="11"/>
      <color theme="1"/>
      <name val="Amasis MT Pro"/>
      <family val="1"/>
    </font>
    <font>
      <sz val="11"/>
      <color rgb="FF000000"/>
      <name val="Amasis MT Pro"/>
      <family val="1"/>
    </font>
    <font>
      <sz val="11"/>
      <name val="Amasis MT Pro"/>
      <family val="1"/>
    </font>
    <font>
      <sz val="11"/>
      <color rgb="FFFF8A00"/>
      <name val="Amasis MT Pro"/>
      <family val="1"/>
    </font>
    <font>
      <sz val="11"/>
      <color theme="1"/>
      <name val="Aptos Narrow"/>
      <scheme val="minor"/>
    </font>
    <font>
      <sz val="11"/>
      <color theme="1"/>
      <name val="Amasis MT Pro"/>
    </font>
    <font>
      <b/>
      <sz val="11"/>
      <color theme="1"/>
      <name val="Amasis MT Pro"/>
    </font>
    <font>
      <b/>
      <sz val="18"/>
      <color theme="1"/>
      <name val="Amasis MT Pro Black"/>
    </font>
    <font>
      <sz val="11"/>
      <color rgb="FFFF8A00"/>
      <name val="Amasis MT Pro"/>
    </font>
    <font>
      <sz val="11"/>
      <color theme="1"/>
      <name val="Aptos Narrow"/>
    </font>
    <font>
      <sz val="18"/>
      <color theme="3" tint="9.9978637043366805E-2"/>
      <name val="Arial Rounded MT Bold"/>
      <family val="2"/>
    </font>
    <font>
      <sz val="11"/>
      <color theme="1"/>
      <name val="Lucida Blackletter"/>
      <family val="5"/>
    </font>
    <font>
      <i/>
      <u/>
      <sz val="11"/>
      <color theme="1"/>
      <name val="Amasis MT Pro"/>
    </font>
    <font>
      <sz val="11"/>
      <color theme="1"/>
      <name val="Aptos Narrow"/>
      <family val="2"/>
      <scheme val="minor"/>
    </font>
    <font>
      <b/>
      <sz val="12"/>
      <color theme="1"/>
      <name val="Aptos Narrow"/>
      <family val="2"/>
      <scheme val="minor"/>
    </font>
    <font>
      <b/>
      <sz val="18"/>
      <color rgb="FFFF8A00"/>
      <name val="Amasis MT Pro"/>
    </font>
    <font>
      <sz val="11"/>
      <color theme="1"/>
      <name val="Arial"/>
      <family val="2"/>
      <charset val="204"/>
    </font>
    <font>
      <b/>
      <sz val="12"/>
      <color theme="1"/>
      <name val="Amasis MT Pro"/>
    </font>
    <font>
      <b/>
      <sz val="12"/>
      <color theme="1"/>
      <name val="Amasis MT Pro"/>
      <family val="1"/>
    </font>
    <font>
      <sz val="10"/>
      <color theme="1"/>
      <name val="Arial"/>
      <family val="2"/>
    </font>
    <font>
      <b/>
      <sz val="11"/>
      <color theme="1"/>
      <name val="Aptos Narrow"/>
    </font>
    <font>
      <b/>
      <sz val="11"/>
      <color theme="0"/>
      <name val="Amasis MT Pro"/>
    </font>
    <font>
      <sz val="11"/>
      <color theme="0"/>
      <name val="Aptos Narrow"/>
    </font>
    <font>
      <sz val="11"/>
      <color theme="0"/>
      <name val="Amasis MT Pro"/>
      <family val="1"/>
    </font>
    <font>
      <sz val="11"/>
      <color theme="0"/>
      <name val="Aptos Narrow"/>
      <family val="2"/>
      <scheme val="minor"/>
    </font>
    <font>
      <b/>
      <sz val="18"/>
      <color rgb="FFFF8A00"/>
      <name val="Aptos Display"/>
      <charset val="204"/>
      <scheme val="major"/>
    </font>
    <font>
      <sz val="11"/>
      <color theme="1"/>
      <name val="Aptos Display"/>
      <charset val="204"/>
      <scheme val="major"/>
    </font>
    <font>
      <b/>
      <sz val="12"/>
      <color theme="1"/>
      <name val="Aptos Display"/>
      <charset val="204"/>
      <scheme val="major"/>
    </font>
    <font>
      <b/>
      <sz val="11"/>
      <color theme="1"/>
      <name val="Aptos Display"/>
      <charset val="204"/>
      <scheme val="major"/>
    </font>
    <font>
      <sz val="11"/>
      <color rgb="FF000000"/>
      <name val="Aptos Display"/>
      <charset val="204"/>
      <scheme val="major"/>
    </font>
    <font>
      <sz val="11"/>
      <name val="Aptos Display"/>
      <charset val="204"/>
      <scheme val="major"/>
    </font>
    <font>
      <b/>
      <sz val="18"/>
      <color rgb="FFFF8A00"/>
      <name val="Amasis MT Pro"/>
      <family val="1"/>
    </font>
    <font>
      <b/>
      <sz val="11"/>
      <color theme="1"/>
      <name val="Aptos Narrow"/>
      <scheme val="minor"/>
    </font>
  </fonts>
  <fills count="17">
    <fill>
      <patternFill patternType="none"/>
    </fill>
    <fill>
      <patternFill patternType="gray125"/>
    </fill>
    <fill>
      <patternFill patternType="solid">
        <fgColor theme="3" tint="0.749992370372631"/>
        <bgColor indexed="64"/>
      </patternFill>
    </fill>
    <fill>
      <patternFill patternType="solid">
        <fgColor theme="3" tint="0.499984740745262"/>
        <bgColor indexed="64"/>
      </patternFill>
    </fill>
    <fill>
      <patternFill patternType="solid">
        <fgColor theme="5" tint="0.59999389629810485"/>
        <bgColor indexed="64"/>
      </patternFill>
    </fill>
    <fill>
      <patternFill patternType="solid">
        <fgColor theme="6" tint="0.59999389629810485"/>
        <bgColor indexed="65"/>
      </patternFill>
    </fill>
    <fill>
      <patternFill patternType="solid">
        <fgColor theme="0"/>
        <bgColor indexed="64"/>
      </patternFill>
    </fill>
    <fill>
      <patternFill patternType="solid">
        <fgColor rgb="FFC1E4F5"/>
        <bgColor rgb="FFC1E4F5"/>
      </patternFill>
    </fill>
    <fill>
      <patternFill patternType="solid">
        <fgColor rgb="FF45B0E1"/>
        <bgColor rgb="FF45B0E1"/>
      </patternFill>
    </fill>
    <fill>
      <patternFill patternType="solid">
        <fgColor rgb="FFFFB965"/>
        <bgColor rgb="FFFFB96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4506668294322"/>
        <bgColor indexed="64"/>
      </patternFill>
    </fill>
    <fill>
      <patternFill patternType="solid">
        <fgColor theme="8" tint="0.59996337778862885"/>
        <bgColor indexed="64"/>
      </patternFill>
    </fill>
    <fill>
      <patternFill patternType="solid">
        <fgColor rgb="FFFFFF00"/>
        <bgColor indexed="64"/>
      </patternFill>
    </fill>
    <fill>
      <patternFill patternType="solid">
        <fgColor theme="3" tint="0.749961851863155"/>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1" fillId="5" borderId="0" applyNumberFormat="0" applyBorder="0" applyAlignment="0" applyProtection="0"/>
    <xf numFmtId="9" fontId="16" fillId="0" borderId="0" applyFont="0" applyFill="0" applyBorder="0" applyAlignment="0" applyProtection="0"/>
  </cellStyleXfs>
  <cellXfs count="96">
    <xf numFmtId="0" fontId="0" fillId="0" borderId="0" xfId="0"/>
    <xf numFmtId="0" fontId="3" fillId="0" borderId="0" xfId="0" applyFont="1"/>
    <xf numFmtId="0" fontId="5" fillId="0" borderId="0" xfId="0" applyFont="1" applyAlignment="1">
      <alignment horizontal="left"/>
    </xf>
    <xf numFmtId="0" fontId="4" fillId="0" borderId="0" xfId="0" applyFont="1"/>
    <xf numFmtId="0" fontId="4" fillId="0" borderId="0" xfId="0" applyFont="1" applyAlignment="1">
      <alignment horizontal="right"/>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6" fillId="0" borderId="0" xfId="0" applyFont="1"/>
    <xf numFmtId="0" fontId="7" fillId="0" borderId="0" xfId="0" applyFont="1"/>
    <xf numFmtId="0" fontId="8" fillId="0" borderId="0" xfId="0" applyFont="1"/>
    <xf numFmtId="0" fontId="10" fillId="0" borderId="0" xfId="0" applyFont="1" applyAlignment="1">
      <alignment horizontal="left"/>
    </xf>
    <xf numFmtId="0" fontId="11" fillId="0" borderId="0" xfId="0" applyFont="1" applyAlignment="1">
      <alignment vertical="top"/>
    </xf>
    <xf numFmtId="0" fontId="8" fillId="0" borderId="0" xfId="0" applyFont="1" applyAlignment="1">
      <alignment horizontal="right"/>
    </xf>
    <xf numFmtId="0" fontId="11" fillId="0" borderId="0" xfId="0" applyFont="1"/>
    <xf numFmtId="2" fontId="8" fillId="0" borderId="0" xfId="0" applyNumberFormat="1" applyFont="1"/>
    <xf numFmtId="2" fontId="8" fillId="0" borderId="0" xfId="0" applyNumberFormat="1" applyFont="1" applyAlignment="1">
      <alignment horizontal="right"/>
    </xf>
    <xf numFmtId="2" fontId="8" fillId="0" borderId="0" xfId="0" applyNumberFormat="1" applyFont="1" applyAlignment="1">
      <alignment horizontal="center" vertical="center"/>
    </xf>
    <xf numFmtId="2" fontId="9" fillId="0" borderId="0" xfId="0" applyNumberFormat="1" applyFont="1"/>
    <xf numFmtId="0" fontId="8" fillId="3" borderId="0" xfId="0" applyFont="1" applyFill="1"/>
    <xf numFmtId="2" fontId="8" fillId="0" borderId="1" xfId="0" applyNumberFormat="1" applyFont="1" applyBorder="1" applyAlignment="1">
      <alignment horizontal="center" vertical="center"/>
    </xf>
    <xf numFmtId="164" fontId="12" fillId="0" borderId="0" xfId="0" applyNumberFormat="1" applyFont="1" applyAlignment="1">
      <alignment horizontal="center"/>
    </xf>
    <xf numFmtId="0" fontId="14" fillId="0" borderId="0" xfId="0" applyFont="1" applyAlignment="1">
      <alignment vertical="top"/>
    </xf>
    <xf numFmtId="0" fontId="14" fillId="0" borderId="0" xfId="0" applyFont="1"/>
    <xf numFmtId="0" fontId="15" fillId="0" borderId="0" xfId="0" applyFont="1"/>
    <xf numFmtId="0" fontId="9" fillId="2" borderId="0" xfId="0" applyFont="1" applyFill="1" applyAlignment="1">
      <alignment textRotation="90" wrapText="1"/>
    </xf>
    <xf numFmtId="0" fontId="9" fillId="2" borderId="0" xfId="0" applyFont="1" applyFill="1" applyAlignment="1">
      <alignment horizontal="center" vertical="center" textRotation="90" wrapText="1"/>
    </xf>
    <xf numFmtId="164" fontId="8" fillId="0" borderId="1" xfId="0" applyNumberFormat="1" applyFont="1" applyBorder="1" applyAlignment="1">
      <alignment horizontal="center" vertical="center"/>
    </xf>
    <xf numFmtId="2" fontId="1" fillId="6" borderId="1" xfId="1" applyNumberFormat="1" applyFill="1" applyBorder="1" applyAlignment="1">
      <alignment horizontal="center" vertical="center"/>
    </xf>
    <xf numFmtId="2" fontId="8" fillId="3" borderId="0" xfId="0" applyNumberFormat="1" applyFont="1" applyFill="1" applyAlignment="1">
      <alignment horizontal="center" vertical="center"/>
    </xf>
    <xf numFmtId="14" fontId="8" fillId="4" borderId="0" xfId="0" applyNumberFormat="1" applyFont="1" applyFill="1"/>
    <xf numFmtId="0" fontId="8" fillId="0" borderId="0" xfId="0" applyFont="1" applyAlignment="1">
      <alignment horizontal="center"/>
    </xf>
    <xf numFmtId="165" fontId="19" fillId="0" borderId="0" xfId="0" applyNumberFormat="1" applyFont="1"/>
    <xf numFmtId="0" fontId="18" fillId="0" borderId="0" xfId="0" applyFont="1"/>
    <xf numFmtId="0" fontId="18" fillId="0" borderId="0" xfId="0" applyFont="1" applyAlignment="1">
      <alignment horizontal="left"/>
    </xf>
    <xf numFmtId="0" fontId="20" fillId="7" borderId="0" xfId="0" applyFont="1" applyFill="1" applyAlignment="1">
      <alignment horizontal="center"/>
    </xf>
    <xf numFmtId="0" fontId="21" fillId="0" borderId="0" xfId="0" applyFont="1"/>
    <xf numFmtId="166" fontId="8" fillId="0" borderId="0" xfId="0" applyNumberFormat="1" applyFont="1" applyAlignment="1">
      <alignment horizontal="right"/>
    </xf>
    <xf numFmtId="167" fontId="22" fillId="0" borderId="0" xfId="0" applyNumberFormat="1" applyFont="1"/>
    <xf numFmtId="0" fontId="20" fillId="8" borderId="0" xfId="0" applyFont="1" applyFill="1"/>
    <xf numFmtId="166" fontId="20" fillId="8" borderId="0" xfId="0" applyNumberFormat="1" applyFont="1" applyFill="1"/>
    <xf numFmtId="0" fontId="20" fillId="8" borderId="0" xfId="0" applyFont="1" applyFill="1" applyAlignment="1">
      <alignment horizontal="center"/>
    </xf>
    <xf numFmtId="0" fontId="9" fillId="0" borderId="0" xfId="0" applyFont="1"/>
    <xf numFmtId="10" fontId="23" fillId="0" borderId="0" xfId="0" applyNumberFormat="1" applyFont="1" applyAlignment="1">
      <alignment horizontal="left"/>
    </xf>
    <xf numFmtId="168" fontId="8" fillId="0" borderId="0" xfId="0" applyNumberFormat="1" applyFont="1"/>
    <xf numFmtId="166" fontId="8" fillId="0" borderId="0" xfId="0" applyNumberFormat="1" applyFont="1"/>
    <xf numFmtId="168" fontId="24" fillId="9" borderId="2" xfId="0" applyNumberFormat="1" applyFont="1" applyFill="1" applyBorder="1"/>
    <xf numFmtId="166" fontId="25" fillId="9" borderId="2" xfId="0" applyNumberFormat="1" applyFont="1" applyFill="1" applyBorder="1"/>
    <xf numFmtId="0" fontId="24" fillId="9" borderId="2" xfId="0" applyFont="1" applyFill="1" applyBorder="1"/>
    <xf numFmtId="0" fontId="25" fillId="9" borderId="2" xfId="0" applyFont="1" applyFill="1" applyBorder="1"/>
    <xf numFmtId="14" fontId="26" fillId="0" borderId="0" xfId="0" applyNumberFormat="1" applyFont="1"/>
    <xf numFmtId="0" fontId="27" fillId="0" borderId="3" xfId="0" applyFont="1" applyBorder="1"/>
    <xf numFmtId="0" fontId="27" fillId="0" borderId="0" xfId="0" applyFont="1"/>
    <xf numFmtId="0" fontId="29" fillId="0" borderId="0" xfId="0" applyFont="1"/>
    <xf numFmtId="0" fontId="29" fillId="0" borderId="0" xfId="0" applyFont="1" applyAlignment="1">
      <alignment horizontal="center"/>
    </xf>
    <xf numFmtId="169" fontId="29" fillId="0" borderId="0" xfId="0" applyNumberFormat="1" applyFont="1"/>
    <xf numFmtId="0" fontId="28" fillId="0" borderId="0" xfId="0" applyFont="1"/>
    <xf numFmtId="0" fontId="28" fillId="0" borderId="0" xfId="0" applyFont="1" applyAlignment="1">
      <alignment horizontal="left"/>
    </xf>
    <xf numFmtId="0" fontId="30" fillId="10" borderId="0" xfId="0" applyFont="1" applyFill="1" applyAlignment="1">
      <alignment horizontal="left"/>
    </xf>
    <xf numFmtId="0" fontId="30" fillId="10" borderId="0" xfId="0" applyFont="1" applyFill="1" applyAlignment="1">
      <alignment horizontal="center"/>
    </xf>
    <xf numFmtId="166" fontId="29" fillId="0" borderId="0" xfId="0" applyNumberFormat="1" applyFont="1"/>
    <xf numFmtId="0" fontId="30" fillId="11" borderId="0" xfId="0" applyFont="1" applyFill="1"/>
    <xf numFmtId="166" fontId="30" fillId="11" borderId="0" xfId="0" applyNumberFormat="1" applyFont="1" applyFill="1"/>
    <xf numFmtId="166" fontId="30" fillId="0" borderId="0" xfId="0" applyNumberFormat="1" applyFont="1"/>
    <xf numFmtId="0" fontId="31" fillId="0" borderId="0" xfId="0" applyFont="1"/>
    <xf numFmtId="0" fontId="31" fillId="0" borderId="0" xfId="0" applyFont="1" applyAlignment="1">
      <alignment horizontal="left"/>
    </xf>
    <xf numFmtId="0" fontId="21" fillId="0" borderId="0" xfId="0" applyFont="1" applyAlignment="1">
      <alignment horizontal="center"/>
    </xf>
    <xf numFmtId="0" fontId="32" fillId="0" borderId="0" xfId="0" applyFont="1"/>
    <xf numFmtId="1" fontId="29" fillId="0" borderId="0" xfId="0" applyNumberFormat="1" applyFont="1" applyAlignment="1">
      <alignment horizontal="center"/>
    </xf>
    <xf numFmtId="9" fontId="29" fillId="0" borderId="0" xfId="2" applyFont="1" applyFill="1" applyAlignment="1">
      <alignment horizontal="center"/>
    </xf>
    <xf numFmtId="9" fontId="32" fillId="0" borderId="0" xfId="2" applyFont="1" applyFill="1" applyAlignment="1">
      <alignment horizontal="center"/>
    </xf>
    <xf numFmtId="9" fontId="33" fillId="0" borderId="0" xfId="0" applyNumberFormat="1" applyFont="1" applyAlignment="1">
      <alignment horizontal="center"/>
    </xf>
    <xf numFmtId="9" fontId="30" fillId="11" borderId="0" xfId="0" applyNumberFormat="1" applyFont="1" applyFill="1" applyAlignment="1">
      <alignment horizontal="center"/>
    </xf>
    <xf numFmtId="0" fontId="0" fillId="0" borderId="0" xfId="0" applyAlignment="1">
      <alignment horizontal="center"/>
    </xf>
    <xf numFmtId="15" fontId="34" fillId="0" borderId="0" xfId="0" applyNumberFormat="1" applyFont="1"/>
    <xf numFmtId="0" fontId="17" fillId="10" borderId="0" xfId="0" applyFont="1" applyFill="1" applyAlignment="1">
      <alignment horizontal="center" vertical="top"/>
    </xf>
    <xf numFmtId="0" fontId="0" fillId="12" borderId="0" xfId="0" applyFill="1"/>
    <xf numFmtId="1" fontId="0" fillId="0" borderId="0" xfId="0" applyNumberFormat="1" applyAlignment="1">
      <alignment horizontal="center"/>
    </xf>
    <xf numFmtId="2" fontId="0" fillId="0" borderId="0" xfId="0" applyNumberFormat="1" applyAlignment="1">
      <alignment horizontal="center"/>
    </xf>
    <xf numFmtId="170" fontId="0" fillId="0" borderId="0" xfId="0" applyNumberFormat="1"/>
    <xf numFmtId="0" fontId="0" fillId="4" borderId="0" xfId="0" applyFill="1"/>
    <xf numFmtId="0" fontId="0" fillId="13" borderId="0" xfId="0" applyFill="1"/>
    <xf numFmtId="0" fontId="35" fillId="14" borderId="0" xfId="0" applyFont="1" applyFill="1"/>
    <xf numFmtId="0" fontId="0" fillId="15" borderId="0" xfId="0" applyFill="1"/>
    <xf numFmtId="170" fontId="0" fillId="0" borderId="0" xfId="0" applyNumberFormat="1" applyAlignment="1">
      <alignment horizontal="center"/>
    </xf>
    <xf numFmtId="0" fontId="30" fillId="10" borderId="0" xfId="0" applyFont="1" applyFill="1" applyAlignment="1">
      <alignment horizontal="center" vertical="top"/>
    </xf>
    <xf numFmtId="166" fontId="30" fillId="16" borderId="0" xfId="0" applyNumberFormat="1" applyFont="1" applyFill="1"/>
    <xf numFmtId="0" fontId="21" fillId="0" borderId="0" xfId="0" applyFont="1" applyAlignment="1">
      <alignment horizontal="center" vertical="top"/>
    </xf>
    <xf numFmtId="166" fontId="3" fillId="0" borderId="0" xfId="0" applyNumberFormat="1" applyFont="1"/>
    <xf numFmtId="166" fontId="21" fillId="0" borderId="0" xfId="0" applyNumberFormat="1" applyFont="1"/>
    <xf numFmtId="0" fontId="6" fillId="0" borderId="0" xfId="0" applyFont="1" applyAlignment="1">
      <alignment horizontal="left"/>
    </xf>
    <xf numFmtId="0" fontId="13" fillId="0" borderId="0" xfId="0" applyFont="1" applyAlignment="1">
      <alignment horizontal="center" vertical="center"/>
    </xf>
    <xf numFmtId="0" fontId="18" fillId="0" borderId="0" xfId="0" applyFont="1" applyAlignment="1">
      <alignment horizontal="center"/>
    </xf>
    <xf numFmtId="0" fontId="0" fillId="0" borderId="0" xfId="0"/>
    <xf numFmtId="0" fontId="28" fillId="0" borderId="0" xfId="0" applyFont="1" applyAlignment="1">
      <alignment horizontal="center"/>
    </xf>
    <xf numFmtId="15" fontId="28" fillId="0" borderId="0" xfId="0" applyNumberFormat="1" applyFont="1" applyAlignment="1">
      <alignment horizontal="center"/>
    </xf>
  </cellXfs>
  <cellStyles count="3">
    <cellStyle name="40% - Accent3" xfId="1" builtinId="39"/>
    <cellStyle name="Normal" xfId="0" builtinId="0"/>
    <cellStyle name="Percent" xfId="2" builtinId="5"/>
  </cellStyles>
  <dxfs count="20">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numFmt numFmtId="170" formatCode="yyyy\-mm\-dd;@"/>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ill>
        <patternFill patternType="solid">
          <fgColor indexed="64"/>
          <bgColor theme="3" tint="0.749961851863155"/>
        </patternFill>
      </fill>
    </dxf>
    <dxf>
      <fill>
        <patternFill patternType="solid">
          <fgColor indexed="64"/>
          <bgColor theme="3" tint="0.749961851863155"/>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2"/>
        <color theme="1"/>
        <name val="Aptos Narrow"/>
        <family val="2"/>
        <scheme val="minor"/>
      </font>
      <fill>
        <patternFill patternType="solid">
          <fgColor indexed="64"/>
          <bgColor theme="4" tint="0.79998168889431442"/>
        </patternFill>
      </fill>
      <alignment horizontal="center" vertical="top" textRotation="0" wrapText="0" indent="0" justifyLastLine="0" shrinkToFit="0" readingOrder="0"/>
    </dxf>
  </dxfs>
  <tableStyles count="0" defaultTableStyle="TableStyleMedium2" defaultPivotStyle="PivotStyleLight16"/>
  <colors>
    <mruColors>
      <color rgb="FFFF8A00"/>
      <color rgb="FF1F2430"/>
      <color rgb="FFFFB965"/>
      <color rgb="FFEB6161"/>
      <color rgb="FF153D64"/>
      <color rgb="FF6600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solidFill>
          <a:schemeClr val="tx2">
            <a:lumMod val="10000"/>
            <a:lumOff val="9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v>Income</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C340-6546-8101-19E895616A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5185</c:v>
              </c:pt>
              <c:pt idx="1">
                <c:v>3528</c:v>
              </c:pt>
              <c:pt idx="2">
                <c:v>3587</c:v>
              </c:pt>
              <c:pt idx="3">
                <c:v>3865</c:v>
              </c:pt>
              <c:pt idx="4">
                <c:v>3746</c:v>
              </c:pt>
              <c:pt idx="5">
                <c:v>4254</c:v>
              </c:pt>
              <c:pt idx="6">
                <c:v>3468</c:v>
              </c:pt>
              <c:pt idx="7">
                <c:v>3215</c:v>
              </c:pt>
              <c:pt idx="8">
                <c:v>2421</c:v>
              </c:pt>
              <c:pt idx="9">
                <c:v>4045</c:v>
              </c:pt>
              <c:pt idx="10">
                <c:v>2350</c:v>
              </c:pt>
              <c:pt idx="11">
                <c:v>5205</c:v>
              </c:pt>
            </c:numLit>
          </c:val>
          <c:extLst>
            <c:ext xmlns:c16="http://schemas.microsoft.com/office/drawing/2014/chart" uri="{C3380CC4-5D6E-409C-BE32-E72D297353CC}">
              <c16:uniqueId val="{00000018-C340-6546-8101-19E895616AF9}"/>
            </c:ext>
          </c:extLst>
        </c:ser>
        <c:ser>
          <c:idx val="1"/>
          <c:order val="1"/>
          <c:tx>
            <c:v>Expenses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A-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C-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E-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0-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2-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4-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6-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8-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A-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C-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E-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0-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1500.45</c:v>
              </c:pt>
              <c:pt idx="1">
                <c:v>1756.85</c:v>
              </c:pt>
              <c:pt idx="2">
                <c:v>1945.23</c:v>
              </c:pt>
              <c:pt idx="3">
                <c:v>1800.64</c:v>
              </c:pt>
              <c:pt idx="4">
                <c:v>1840.62</c:v>
              </c:pt>
              <c:pt idx="5">
                <c:v>1921.1</c:v>
              </c:pt>
              <c:pt idx="6">
                <c:v>1874.16</c:v>
              </c:pt>
              <c:pt idx="7">
                <c:v>1564.29</c:v>
              </c:pt>
              <c:pt idx="8">
                <c:v>1743.5</c:v>
              </c:pt>
              <c:pt idx="9">
                <c:v>1304.28</c:v>
              </c:pt>
              <c:pt idx="10">
                <c:v>1703.82</c:v>
              </c:pt>
              <c:pt idx="11">
                <c:v>1353.57</c:v>
              </c:pt>
            </c:numLit>
          </c:val>
          <c:extLst>
            <c:ext xmlns:c16="http://schemas.microsoft.com/office/drawing/2014/chart" uri="{C3380CC4-5D6E-409C-BE32-E72D297353CC}">
              <c16:uniqueId val="{00000031-C340-6546-8101-19E895616AF9}"/>
            </c:ext>
          </c:extLst>
        </c:ser>
        <c:ser>
          <c:idx val="2"/>
          <c:order val="2"/>
          <c:tx>
            <c:v>Fixed Costs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33-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35-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37-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39-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3B-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3D-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F-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1-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3-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5-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7-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9-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1255.48</c:v>
              </c:pt>
              <c:pt idx="1">
                <c:v>1255.48</c:v>
              </c:pt>
              <c:pt idx="2">
                <c:v>1255.48</c:v>
              </c:pt>
              <c:pt idx="3">
                <c:v>1255.48</c:v>
              </c:pt>
              <c:pt idx="4">
                <c:v>1255.48</c:v>
              </c:pt>
              <c:pt idx="5">
                <c:v>1255.48</c:v>
              </c:pt>
              <c:pt idx="6">
                <c:v>1255.48</c:v>
              </c:pt>
              <c:pt idx="7">
                <c:v>1255.48</c:v>
              </c:pt>
              <c:pt idx="8">
                <c:v>1255.48</c:v>
              </c:pt>
              <c:pt idx="9">
                <c:v>1255.48</c:v>
              </c:pt>
              <c:pt idx="10">
                <c:v>1255.48</c:v>
              </c:pt>
              <c:pt idx="11">
                <c:v>1255.48</c:v>
              </c:pt>
            </c:numLit>
          </c:val>
          <c:extLst>
            <c:ext xmlns:c16="http://schemas.microsoft.com/office/drawing/2014/chart" uri="{C3380CC4-5D6E-409C-BE32-E72D297353CC}">
              <c16:uniqueId val="{0000004A-C340-6546-8101-19E895616AF9}"/>
            </c:ext>
          </c:extLst>
        </c:ser>
        <c:ser>
          <c:idx val="3"/>
          <c:order val="3"/>
          <c:tx>
            <c:v>Savings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4C-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4E-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50-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52-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54-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56-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8-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A-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C-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E-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60-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62-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63-C340-6546-8101-19E895616AF9}"/>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6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title>
    <c:autoTitleDeleted val="0"/>
    <c:plotArea>
      <c:layout/>
      <c:barChart>
        <c:barDir val="col"/>
        <c:grouping val="clustered"/>
        <c:varyColors val="0"/>
        <c:ser>
          <c:idx val="0"/>
          <c:order val="0"/>
          <c:tx>
            <c:v>Savings</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trendline>
            <c:spPr>
              <a:ln w="19050" cap="rnd">
                <a:solidFill>
                  <a:schemeClr val="tx2">
                    <a:lumMod val="75000"/>
                    <a:lumOff val="25000"/>
                  </a:schemeClr>
                </a:solidFill>
              </a:ln>
              <a:effectLst/>
            </c:spPr>
            <c:trendlineType val="poly"/>
            <c:order val="4"/>
            <c:forward val="1"/>
            <c:dispRSqr val="0"/>
            <c:dispEq val="0"/>
          </c:trendline>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01-428C-B344-8F45-54C0AD38AE97}"/>
            </c:ext>
          </c:extLst>
        </c:ser>
        <c:dLbls>
          <c:showLegendKey val="0"/>
          <c:showVal val="0"/>
          <c:showCatName val="0"/>
          <c:showSerName val="0"/>
          <c:showPercent val="0"/>
          <c:showBubbleSize val="0"/>
        </c:dLbls>
        <c:gapWidth val="150"/>
        <c:axId val="292164992"/>
        <c:axId val="1408679776"/>
      </c:barChart>
      <c:catAx>
        <c:axId val="292164992"/>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crossAx val="1408679776"/>
        <c:crosses val="autoZero"/>
        <c:auto val="1"/>
        <c:lblAlgn val="ctr"/>
        <c:lblOffset val="100"/>
        <c:noMultiLvlLbl val="0"/>
      </c:catAx>
      <c:valAx>
        <c:axId val="14086797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crossAx val="292164992"/>
        <c:crosses val="autoZero"/>
        <c:crossBetween val="between"/>
      </c:valAx>
      <c:spPr>
        <a:noFill/>
        <a:ln>
          <a:noFill/>
        </a:ln>
        <a:effectLst/>
      </c:spPr>
    </c:plotArea>
    <c:plotVisOnly val="1"/>
    <c:dispBlanksAs val="zero"/>
    <c:showDLblsOverMax val="0"/>
  </c:chart>
  <c:spPr>
    <a:solidFill>
      <a:schemeClr val="accent4">
        <a:alpha val="50000"/>
      </a:schemeClr>
    </a:solidFill>
    <a:ln>
      <a:noFill/>
    </a:ln>
    <a:effectLst/>
  </c:spPr>
  <c:txPr>
    <a:bodyPr/>
    <a:lstStyle/>
    <a:p>
      <a:pPr>
        <a:defRPr b="0" cap="none" spc="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chemeClr val="tx2">
                    <a:lumMod val="50000"/>
                    <a:lumOff val="50000"/>
                  </a:schemeClr>
                </a:solidFill>
              </a:rPr>
              <a:t>Income</a:t>
            </a:r>
            <a:r>
              <a:rPr lang="en-US"/>
              <a:t> vs</a:t>
            </a:r>
            <a:r>
              <a:rPr lang="en-US" baseline="0"/>
              <a:t> </a:t>
            </a:r>
            <a:r>
              <a:rPr lang="en-US" baseline="0">
                <a:solidFill>
                  <a:srgbClr val="FF8A00"/>
                </a:solidFill>
              </a:rPr>
              <a:t>Expenses</a:t>
            </a:r>
            <a:endParaRPr lang="en-US">
              <a:solidFill>
                <a:srgbClr val="FF8A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Income</c:v>
          </c:tx>
          <c:spPr>
            <a:solidFill>
              <a:schemeClr val="accent1"/>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5185</c:v>
              </c:pt>
              <c:pt idx="1">
                <c:v>3528</c:v>
              </c:pt>
              <c:pt idx="2">
                <c:v>3587</c:v>
              </c:pt>
              <c:pt idx="3">
                <c:v>3865</c:v>
              </c:pt>
              <c:pt idx="4">
                <c:v>3746</c:v>
              </c:pt>
              <c:pt idx="5">
                <c:v>4254</c:v>
              </c:pt>
              <c:pt idx="6">
                <c:v>3468</c:v>
              </c:pt>
              <c:pt idx="7">
                <c:v>3215</c:v>
              </c:pt>
              <c:pt idx="8">
                <c:v>2421</c:v>
              </c:pt>
              <c:pt idx="9">
                <c:v>4045</c:v>
              </c:pt>
              <c:pt idx="10">
                <c:v>2350</c:v>
              </c:pt>
              <c:pt idx="11">
                <c:v>5205</c:v>
              </c:pt>
            </c:numLit>
          </c:val>
          <c:extLst>
            <c:ext xmlns:c16="http://schemas.microsoft.com/office/drawing/2014/chart" uri="{C3380CC4-5D6E-409C-BE32-E72D297353CC}">
              <c16:uniqueId val="{00000000-8500-9D44-9931-E67AE516F21A}"/>
            </c:ext>
          </c:extLst>
        </c:ser>
        <c:ser>
          <c:idx val="1"/>
          <c:order val="1"/>
          <c:tx>
            <c:v>Expenses</c:v>
          </c:tx>
          <c:spPr>
            <a:solidFill>
              <a:schemeClr val="accent2"/>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1500.45</c:v>
              </c:pt>
              <c:pt idx="1">
                <c:v>1756.85</c:v>
              </c:pt>
              <c:pt idx="2">
                <c:v>1945.23</c:v>
              </c:pt>
              <c:pt idx="3">
                <c:v>1800.64</c:v>
              </c:pt>
              <c:pt idx="4">
                <c:v>1840.62</c:v>
              </c:pt>
              <c:pt idx="5">
                <c:v>1921.1</c:v>
              </c:pt>
              <c:pt idx="6">
                <c:v>1874.16</c:v>
              </c:pt>
              <c:pt idx="7">
                <c:v>1564.29</c:v>
              </c:pt>
              <c:pt idx="8">
                <c:v>1743.5</c:v>
              </c:pt>
              <c:pt idx="9">
                <c:v>1304.28</c:v>
              </c:pt>
              <c:pt idx="10">
                <c:v>1703.82</c:v>
              </c:pt>
              <c:pt idx="11">
                <c:v>1353.57</c:v>
              </c:pt>
            </c:numLit>
          </c:val>
          <c:extLst>
            <c:ext xmlns:c16="http://schemas.microsoft.com/office/drawing/2014/chart" uri="{C3380CC4-5D6E-409C-BE32-E72D297353CC}">
              <c16:uniqueId val="{00000001-8500-9D44-9931-E67AE516F21A}"/>
            </c:ext>
          </c:extLst>
        </c:ser>
        <c:ser>
          <c:idx val="2"/>
          <c:order val="2"/>
          <c:tx>
            <c:v>Savings</c:v>
          </c:tx>
          <c:spPr>
            <a:solidFill>
              <a:schemeClr val="accent3"/>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02-8500-9D44-9931-E67AE516F21A}"/>
            </c:ext>
          </c:extLst>
        </c:ser>
        <c:ser>
          <c:idx val="3"/>
          <c:order val="3"/>
          <c:tx>
            <c:v>Fixed Costs</c:v>
          </c:tx>
          <c:spPr>
            <a:solidFill>
              <a:schemeClr val="accent4"/>
            </a:solidFill>
            <a:ln>
              <a:noFill/>
            </a:ln>
            <a:effectLst/>
          </c:spPr>
          <c:invertIfNegative val="0"/>
          <c:val>
            <c:numLit>
              <c:formatCode>General</c:formatCode>
              <c:ptCount val="12"/>
              <c:pt idx="0">
                <c:v>1255.48</c:v>
              </c:pt>
              <c:pt idx="1">
                <c:v>1255.48</c:v>
              </c:pt>
              <c:pt idx="2">
                <c:v>1255.48</c:v>
              </c:pt>
              <c:pt idx="3">
                <c:v>1255.48</c:v>
              </c:pt>
              <c:pt idx="4">
                <c:v>1255.48</c:v>
              </c:pt>
              <c:pt idx="5">
                <c:v>1255.48</c:v>
              </c:pt>
              <c:pt idx="6">
                <c:v>1255.48</c:v>
              </c:pt>
              <c:pt idx="7">
                <c:v>1255.48</c:v>
              </c:pt>
              <c:pt idx="8">
                <c:v>1255.48</c:v>
              </c:pt>
              <c:pt idx="9">
                <c:v>1255.48</c:v>
              </c:pt>
              <c:pt idx="10">
                <c:v>1255.48</c:v>
              </c:pt>
              <c:pt idx="11">
                <c:v>1255.48</c:v>
              </c:pt>
            </c:numLit>
          </c:val>
          <c:extLst>
            <c:ext xmlns:c16="http://schemas.microsoft.com/office/drawing/2014/chart" uri="{C3380CC4-5D6E-409C-BE32-E72D297353CC}">
              <c16:uniqueId val="{00000003-8500-9D44-9931-E67AE516F21A}"/>
            </c:ext>
          </c:extLst>
        </c:ser>
        <c:dLbls>
          <c:showLegendKey val="0"/>
          <c:showVal val="0"/>
          <c:showCatName val="0"/>
          <c:showSerName val="0"/>
          <c:showPercent val="0"/>
          <c:showBubbleSize val="0"/>
        </c:dLbls>
        <c:gapWidth val="150"/>
        <c:axId val="1422734992"/>
        <c:axId val="1422736704"/>
      </c:barChart>
      <c:catAx>
        <c:axId val="1422734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736704"/>
        <c:crosses val="autoZero"/>
        <c:auto val="1"/>
        <c:lblAlgn val="ctr"/>
        <c:lblOffset val="100"/>
        <c:noMultiLvlLbl val="0"/>
      </c:catAx>
      <c:valAx>
        <c:axId val="1422736704"/>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734992"/>
        <c:crosses val="autoZero"/>
        <c:crossBetween val="between"/>
      </c:valAx>
      <c:dTable>
        <c:showHorzBorder val="1"/>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883231</xdr:colOff>
      <xdr:row>5</xdr:row>
      <xdr:rowOff>24944</xdr:rowOff>
    </xdr:from>
    <xdr:to>
      <xdr:col>11</xdr:col>
      <xdr:colOff>863600</xdr:colOff>
      <xdr:row>17</xdr:row>
      <xdr:rowOff>161018</xdr:rowOff>
    </xdr:to>
    <mc:AlternateContent xmlns:mc="http://schemas.openxmlformats.org/markup-compatibility/2006">
      <mc:Choice xmlns:sle15="http://schemas.microsoft.com/office/drawing/2012/slicer" Requires="sle15">
        <xdr:graphicFrame macro="">
          <xdr:nvGraphicFramePr>
            <xdr:cNvPr id="2" name="Supplier">
              <a:extLst>
                <a:ext uri="{FF2B5EF4-FFF2-40B4-BE49-F238E27FC236}">
                  <a16:creationId xmlns:a16="http://schemas.microsoft.com/office/drawing/2014/main" id="{5C0DF44D-DDAA-7449-B6E0-E50475A77F51}"/>
                </a:ext>
              </a:extLst>
            </xdr:cNvPr>
            <xdr:cNvGraphicFramePr/>
          </xdr:nvGraphicFramePr>
          <xdr:xfrm>
            <a:off x="0" y="0"/>
            <a:ext cx="0" cy="0"/>
          </xdr:xfrm>
          <a:graphic>
            <a:graphicData uri="http://schemas.microsoft.com/office/drawing/2010/slicer">
              <sle:slicer xmlns:sle="http://schemas.microsoft.com/office/drawing/2010/slicer" name="Supplier"/>
            </a:graphicData>
          </a:graphic>
        </xdr:graphicFrame>
      </mc:Choice>
      <mc:Fallback>
        <xdr:sp macro="" textlink="">
          <xdr:nvSpPr>
            <xdr:cNvPr id="0" name=""/>
            <xdr:cNvSpPr>
              <a:spLocks noTextEdit="1"/>
            </xdr:cNvSpPr>
          </xdr:nvSpPr>
          <xdr:spPr>
            <a:xfrm>
              <a:off x="11373431" y="1117144"/>
              <a:ext cx="2012369" cy="242207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279400</xdr:colOff>
      <xdr:row>2</xdr:row>
      <xdr:rowOff>0</xdr:rowOff>
    </xdr:from>
    <xdr:to>
      <xdr:col>12</xdr:col>
      <xdr:colOff>0</xdr:colOff>
      <xdr:row>16</xdr:row>
      <xdr:rowOff>76200</xdr:rowOff>
    </xdr:to>
    <xdr:graphicFrame macro="">
      <xdr:nvGraphicFramePr>
        <xdr:cNvPr id="2" name="Chart 1">
          <a:extLst>
            <a:ext uri="{FF2B5EF4-FFF2-40B4-BE49-F238E27FC236}">
              <a16:creationId xmlns:a16="http://schemas.microsoft.com/office/drawing/2014/main" id="{AC0E85AD-847D-E548-ABBF-DB3B24069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0</xdr:rowOff>
    </xdr:from>
    <xdr:to>
      <xdr:col>5</xdr:col>
      <xdr:colOff>0</xdr:colOff>
      <xdr:row>31</xdr:row>
      <xdr:rowOff>63500</xdr:rowOff>
    </xdr:to>
    <xdr:graphicFrame macro="">
      <xdr:nvGraphicFramePr>
        <xdr:cNvPr id="3" name="Chart 2">
          <a:extLst>
            <a:ext uri="{FF2B5EF4-FFF2-40B4-BE49-F238E27FC236}">
              <a16:creationId xmlns:a16="http://schemas.microsoft.com/office/drawing/2014/main" id="{6290ED92-7338-894C-8DD9-1E4D689CD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165100</xdr:colOff>
      <xdr:row>17</xdr:row>
      <xdr:rowOff>0</xdr:rowOff>
    </xdr:from>
    <xdr:to>
      <xdr:col>18</xdr:col>
      <xdr:colOff>584200</xdr:colOff>
      <xdr:row>31</xdr:row>
      <xdr:rowOff>63500</xdr:rowOff>
    </xdr:to>
    <xdr:graphicFrame macro="">
      <xdr:nvGraphicFramePr>
        <xdr:cNvPr id="4" name="Chart 3">
          <a:extLst>
            <a:ext uri="{FF2B5EF4-FFF2-40B4-BE49-F238E27FC236}">
              <a16:creationId xmlns:a16="http://schemas.microsoft.com/office/drawing/2014/main" id="{51969635-163A-1948-AFD1-962B56832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 xr10:uid="{B0A783E0-AD30-6F42-B8A4-AFA2DFCE0F4C}" sourceName="Supplier">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pplier" xr10:uid="{7CF4B8F0-7971-6743-A963-59CAC418DC9C}" cache="Slicer_Supplier" caption="Supplier" style="SlicerStyleLight6"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5C97FF-6CB3-7B4D-8979-835F44675D7C}" name="Table1" displayName="Table1" ref="A3:I25" totalsRowCount="1" headerRowDxfId="19" dataDxfId="18">
  <autoFilter ref="A3:I24" xr:uid="{A35C97FF-6CB3-7B4D-8979-835F44675D7C}"/>
  <tableColumns count="9">
    <tableColumn id="1" xr3:uid="{1B1820B9-0324-7A4E-85B1-39068565B7FB}" name="Product ID" totalsRowLabel="Total" dataDxfId="17" totalsRowDxfId="16"/>
    <tableColumn id="2" xr3:uid="{65701E64-D1DD-C14F-BA95-47B133FF0D2F}" name="Product Name"/>
    <tableColumn id="3" xr3:uid="{A8950BE5-C869-4E4B-9445-CAD96F4A86FF}" name="Category" dataDxfId="15" totalsRowDxfId="14"/>
    <tableColumn id="4" xr3:uid="{55AD9FB7-CF21-6C45-BC77-E5CA10AFCB0D}" name="Supplier"/>
    <tableColumn id="5" xr3:uid="{ACD0938C-CD86-FE49-96BB-180D4DDF601D}" name="Reorder Level" dataDxfId="13" totalsRowDxfId="12"/>
    <tableColumn id="6" xr3:uid="{694C302C-3DA6-344D-B2CE-E40C8F0F5815}" name="Unit Price" totalsRowFunction="average" dataDxfId="11" totalsRowDxfId="10"/>
    <tableColumn id="7" xr3:uid="{D8EC8811-24C0-8B44-A59B-DA73AC952D0F}" name="Units Sold" totalsRowFunction="max" dataDxfId="9" totalsRowDxfId="8"/>
    <tableColumn id="8" xr3:uid="{987B98F7-96DA-224D-80A6-6498BF78C3EA}" name="Revenue " totalsRowFunction="sum" dataDxfId="7" totalsRowDxfId="6">
      <calculatedColumnFormula>Table1[[#This Row],[Unit Price]]*Table1[[#This Row],[Units Sold]]</calculatedColumnFormula>
    </tableColumn>
    <tableColumn id="9" xr3:uid="{F86FDB40-6ADB-674C-A2A2-0293D5612BEE}" name="Last Order Date" totalsRowFunction="count" dataDxfId="5"/>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2470-381E-4C2C-B847-E1436E39CD94}">
  <dimension ref="A1:V31"/>
  <sheetViews>
    <sheetView tabSelected="1" zoomScale="117" zoomScaleNormal="100" workbookViewId="0">
      <selection sqref="A1:D1"/>
    </sheetView>
  </sheetViews>
  <sheetFormatPr baseColWidth="10" defaultColWidth="8.83203125" defaultRowHeight="14" x14ac:dyDescent="0.2"/>
  <cols>
    <col min="1" max="1" width="21.33203125" style="1" customWidth="1"/>
    <col min="2" max="8" width="11.83203125" style="1" customWidth="1"/>
    <col min="9" max="13" width="8.83203125" style="1" customWidth="1"/>
    <col min="14" max="16384" width="8.83203125" style="1"/>
  </cols>
  <sheetData>
    <row r="1" spans="1:22" ht="23" x14ac:dyDescent="0.25">
      <c r="A1" s="91" t="s">
        <v>1</v>
      </c>
      <c r="B1" s="91"/>
      <c r="C1" s="91"/>
      <c r="D1" s="91"/>
      <c r="E1" s="11"/>
      <c r="F1" s="11"/>
      <c r="G1" s="10"/>
      <c r="H1" s="10"/>
      <c r="J1"/>
      <c r="K1"/>
      <c r="L1"/>
      <c r="M1"/>
      <c r="N1"/>
      <c r="O1"/>
      <c r="P1"/>
      <c r="Q1" s="2"/>
      <c r="R1" s="3"/>
      <c r="S1" s="3"/>
      <c r="T1" s="3"/>
      <c r="U1" s="3"/>
      <c r="V1" s="3"/>
    </row>
    <row r="2" spans="1:22" ht="15" customHeight="1" x14ac:dyDescent="0.2">
      <c r="A2" s="10"/>
      <c r="B2" s="10"/>
      <c r="C2" s="10"/>
      <c r="D2" s="10"/>
      <c r="E2" s="10"/>
      <c r="F2" s="10"/>
      <c r="G2" s="10"/>
      <c r="H2" s="10"/>
      <c r="J2"/>
      <c r="K2"/>
      <c r="L2"/>
      <c r="M2"/>
      <c r="N2"/>
      <c r="O2"/>
      <c r="P2"/>
      <c r="Q2" s="3"/>
      <c r="R2" s="3"/>
      <c r="S2" s="3"/>
      <c r="T2" s="3"/>
      <c r="U2" s="3"/>
      <c r="V2" s="3"/>
    </row>
    <row r="3" spans="1:22" ht="15" customHeight="1" x14ac:dyDescent="0.2">
      <c r="A3" s="22" t="s">
        <v>9</v>
      </c>
      <c r="B3" s="12"/>
      <c r="C3" s="12"/>
      <c r="D3" s="12"/>
      <c r="E3" s="13" t="s">
        <v>10</v>
      </c>
      <c r="F3" s="24" t="s">
        <v>17</v>
      </c>
      <c r="G3" s="10"/>
      <c r="H3" s="14"/>
      <c r="I3" s="8"/>
      <c r="J3"/>
      <c r="K3"/>
      <c r="L3"/>
      <c r="M3"/>
      <c r="N3"/>
      <c r="O3"/>
      <c r="P3"/>
      <c r="Q3" s="3"/>
      <c r="R3" s="3"/>
      <c r="S3" s="90"/>
      <c r="T3" s="90"/>
      <c r="U3" s="90"/>
      <c r="V3" s="90"/>
    </row>
    <row r="4" spans="1:22" ht="15" customHeight="1" x14ac:dyDescent="0.2">
      <c r="A4" s="23" t="s">
        <v>6</v>
      </c>
      <c r="B4" s="10"/>
      <c r="C4" s="10"/>
      <c r="D4" s="10"/>
      <c r="E4" s="13" t="s">
        <v>11</v>
      </c>
      <c r="F4" s="10"/>
      <c r="G4" s="10"/>
      <c r="H4" s="10"/>
      <c r="J4"/>
      <c r="K4"/>
      <c r="L4"/>
      <c r="M4"/>
      <c r="N4"/>
      <c r="O4"/>
      <c r="P4"/>
      <c r="Q4" s="3"/>
      <c r="R4" s="3"/>
      <c r="S4" s="3"/>
      <c r="T4" s="3"/>
      <c r="U4" s="3"/>
      <c r="V4" s="3"/>
    </row>
    <row r="5" spans="1:22" ht="15" customHeight="1" x14ac:dyDescent="0.2">
      <c r="A5" s="23" t="s">
        <v>7</v>
      </c>
      <c r="B5" s="10"/>
      <c r="C5" s="10"/>
      <c r="D5" s="10"/>
      <c r="E5" s="13" t="s">
        <v>12</v>
      </c>
      <c r="F5" s="10"/>
      <c r="G5" s="10"/>
      <c r="H5" s="10"/>
      <c r="J5"/>
      <c r="K5"/>
      <c r="L5"/>
      <c r="M5"/>
      <c r="N5"/>
      <c r="O5"/>
      <c r="P5"/>
      <c r="Q5" s="3"/>
      <c r="R5" s="3"/>
      <c r="S5" s="3"/>
      <c r="T5" s="3"/>
      <c r="U5" s="3"/>
      <c r="V5" s="3"/>
    </row>
    <row r="6" spans="1:22" ht="15" customHeight="1" x14ac:dyDescent="0.2">
      <c r="A6" s="23" t="s">
        <v>8</v>
      </c>
      <c r="B6" s="10"/>
      <c r="C6" s="10"/>
      <c r="D6" s="10"/>
      <c r="E6" s="10"/>
      <c r="F6" s="10"/>
      <c r="G6" s="10"/>
      <c r="H6" s="10"/>
      <c r="J6"/>
      <c r="K6"/>
      <c r="L6"/>
      <c r="M6"/>
      <c r="N6"/>
      <c r="O6"/>
      <c r="P6"/>
      <c r="Q6" s="3"/>
      <c r="R6" s="3"/>
      <c r="S6" s="3"/>
      <c r="T6" s="3"/>
      <c r="U6" s="3"/>
      <c r="V6" s="3"/>
    </row>
    <row r="7" spans="1:22" ht="15" customHeight="1" x14ac:dyDescent="0.2">
      <c r="A7" s="10"/>
      <c r="B7" s="10"/>
      <c r="C7" s="10"/>
      <c r="D7" s="10"/>
      <c r="E7" s="10"/>
      <c r="F7" s="10"/>
      <c r="G7" s="10"/>
      <c r="H7" s="10"/>
      <c r="L7" s="3"/>
      <c r="M7" s="3"/>
      <c r="N7" s="3"/>
      <c r="O7" s="3"/>
      <c r="P7" s="3"/>
      <c r="Q7" s="3"/>
      <c r="R7" s="3"/>
      <c r="S7" s="3"/>
      <c r="T7" s="3"/>
      <c r="U7" s="3"/>
      <c r="V7" s="3"/>
    </row>
    <row r="8" spans="1:22" ht="15" customHeight="1" x14ac:dyDescent="0.2">
      <c r="A8" s="10"/>
      <c r="B8" s="10"/>
      <c r="C8" s="10"/>
      <c r="D8" s="10"/>
      <c r="E8" s="10"/>
      <c r="F8" s="10"/>
      <c r="G8" s="10"/>
      <c r="H8" s="10"/>
      <c r="L8" s="3"/>
      <c r="M8" s="3"/>
      <c r="N8" s="3"/>
      <c r="O8" s="3"/>
      <c r="P8" s="3"/>
      <c r="Q8" s="3"/>
      <c r="R8" s="3"/>
      <c r="S8" s="3"/>
      <c r="T8" s="3"/>
      <c r="U8" s="3"/>
      <c r="V8" s="3"/>
    </row>
    <row r="9" spans="1:22" ht="57" customHeight="1" x14ac:dyDescent="0.2">
      <c r="A9" s="25" t="s">
        <v>0</v>
      </c>
      <c r="B9" s="26" t="s">
        <v>13</v>
      </c>
      <c r="C9" s="26" t="s">
        <v>14</v>
      </c>
      <c r="D9" s="26" t="s">
        <v>20</v>
      </c>
      <c r="E9" s="26" t="s">
        <v>15</v>
      </c>
      <c r="F9" s="26" t="s">
        <v>16</v>
      </c>
      <c r="G9" s="26" t="s">
        <v>19</v>
      </c>
      <c r="H9" s="26" t="s">
        <v>18</v>
      </c>
      <c r="L9" s="3"/>
      <c r="M9" s="5"/>
      <c r="N9" s="5"/>
      <c r="O9" s="5"/>
      <c r="P9" s="5"/>
      <c r="Q9" s="5"/>
      <c r="R9" s="5"/>
      <c r="S9" s="5"/>
      <c r="T9" s="3"/>
      <c r="U9" s="3"/>
      <c r="V9" s="3"/>
    </row>
    <row r="10" spans="1:22" ht="15" customHeight="1" x14ac:dyDescent="0.2">
      <c r="A10" s="30">
        <v>45551</v>
      </c>
      <c r="B10" s="28"/>
      <c r="C10" s="28"/>
      <c r="D10" s="28"/>
      <c r="E10" s="28">
        <v>8.25</v>
      </c>
      <c r="F10" s="28"/>
      <c r="G10" s="28"/>
      <c r="H10" s="20">
        <f t="shared" ref="H10:H16" si="0">SUM(B10:G10)</f>
        <v>8.25</v>
      </c>
      <c r="L10" s="3"/>
      <c r="M10" s="6"/>
      <c r="N10" s="6"/>
      <c r="O10" s="6"/>
      <c r="P10" s="6"/>
      <c r="Q10" s="6"/>
      <c r="R10" s="6"/>
      <c r="S10" s="6"/>
      <c r="T10" s="3"/>
      <c r="U10" s="3"/>
      <c r="V10" s="3"/>
    </row>
    <row r="11" spans="1:22" ht="15" customHeight="1" x14ac:dyDescent="0.2">
      <c r="A11" s="30">
        <v>45552</v>
      </c>
      <c r="B11" s="28"/>
      <c r="C11" s="28"/>
      <c r="D11" s="28">
        <v>8.25</v>
      </c>
      <c r="E11" s="28"/>
      <c r="F11" s="28"/>
      <c r="G11" s="28"/>
      <c r="H11" s="20">
        <f t="shared" si="0"/>
        <v>8.25</v>
      </c>
      <c r="L11" s="3"/>
      <c r="M11" s="6"/>
      <c r="N11" s="6"/>
      <c r="O11" s="6"/>
      <c r="P11" s="6"/>
      <c r="Q11" s="6"/>
      <c r="R11" s="6"/>
      <c r="S11" s="6"/>
      <c r="T11" s="3"/>
      <c r="U11" s="3"/>
      <c r="V11" s="3"/>
    </row>
    <row r="12" spans="1:22" ht="15" customHeight="1" x14ac:dyDescent="0.2">
      <c r="A12" s="30">
        <v>45553</v>
      </c>
      <c r="B12" s="28">
        <v>8.25</v>
      </c>
      <c r="C12" s="28"/>
      <c r="D12" s="28"/>
      <c r="E12" s="28"/>
      <c r="F12" s="28"/>
      <c r="G12" s="28"/>
      <c r="H12" s="20">
        <f t="shared" si="0"/>
        <v>8.25</v>
      </c>
      <c r="L12" s="3"/>
      <c r="M12" s="6"/>
      <c r="N12" s="6"/>
      <c r="O12" s="6"/>
      <c r="P12" s="6"/>
      <c r="Q12" s="6"/>
      <c r="R12" s="6"/>
      <c r="S12" s="6"/>
      <c r="T12" s="3"/>
      <c r="U12" s="3"/>
      <c r="V12" s="3"/>
    </row>
    <row r="13" spans="1:22" ht="15" customHeight="1" x14ac:dyDescent="0.2">
      <c r="A13" s="30">
        <v>45554</v>
      </c>
      <c r="B13" s="28">
        <v>8.25</v>
      </c>
      <c r="C13" s="28">
        <v>4</v>
      </c>
      <c r="D13" s="28"/>
      <c r="E13" s="28"/>
      <c r="F13" s="28"/>
      <c r="G13" s="28"/>
      <c r="H13" s="20">
        <f t="shared" si="0"/>
        <v>12.25</v>
      </c>
      <c r="L13" s="3"/>
      <c r="M13" s="6"/>
      <c r="N13" s="6"/>
      <c r="O13" s="6"/>
      <c r="P13" s="6"/>
      <c r="Q13" s="6"/>
      <c r="R13" s="6"/>
      <c r="S13" s="6"/>
      <c r="T13" s="3"/>
      <c r="U13" s="3"/>
      <c r="V13" s="3"/>
    </row>
    <row r="14" spans="1:22" ht="15" customHeight="1" x14ac:dyDescent="0.2">
      <c r="A14" s="30">
        <v>45555</v>
      </c>
      <c r="B14" s="28">
        <v>8.25</v>
      </c>
      <c r="C14" s="28">
        <v>4</v>
      </c>
      <c r="D14" s="28"/>
      <c r="E14" s="28"/>
      <c r="F14" s="28"/>
      <c r="G14" s="28"/>
      <c r="H14" s="20">
        <f t="shared" si="0"/>
        <v>12.25</v>
      </c>
      <c r="L14" s="3"/>
      <c r="M14" s="6"/>
      <c r="N14" s="6"/>
      <c r="O14" s="6"/>
      <c r="P14" s="6"/>
      <c r="Q14" s="6"/>
      <c r="R14" s="6"/>
      <c r="S14" s="6"/>
      <c r="T14" s="3"/>
      <c r="U14" s="3"/>
      <c r="V14" s="3"/>
    </row>
    <row r="15" spans="1:22" ht="15" customHeight="1" x14ac:dyDescent="0.2">
      <c r="A15" s="30">
        <v>45556</v>
      </c>
      <c r="B15" s="28"/>
      <c r="C15" s="28">
        <v>4</v>
      </c>
      <c r="D15" s="28"/>
      <c r="E15" s="28"/>
      <c r="F15" s="28"/>
      <c r="G15" s="28"/>
      <c r="H15" s="20">
        <f t="shared" si="0"/>
        <v>4</v>
      </c>
      <c r="L15" s="3"/>
      <c r="M15" s="6"/>
      <c r="N15" s="6"/>
      <c r="O15" s="6"/>
      <c r="P15" s="6"/>
      <c r="Q15" s="6"/>
      <c r="R15" s="6"/>
      <c r="S15" s="6"/>
      <c r="T15" s="3"/>
      <c r="U15" s="3"/>
      <c r="V15" s="3"/>
    </row>
    <row r="16" spans="1:22" ht="15" customHeight="1" x14ac:dyDescent="0.2">
      <c r="A16" s="30">
        <v>45557</v>
      </c>
      <c r="B16" s="28"/>
      <c r="C16" s="28"/>
      <c r="D16" s="28"/>
      <c r="E16" s="28"/>
      <c r="F16" s="28"/>
      <c r="G16" s="28"/>
      <c r="H16" s="20">
        <f t="shared" si="0"/>
        <v>0</v>
      </c>
      <c r="L16" s="3"/>
      <c r="M16" s="6"/>
      <c r="N16" s="6"/>
      <c r="O16" s="6"/>
      <c r="P16" s="6"/>
      <c r="Q16" s="6"/>
      <c r="R16" s="6"/>
      <c r="S16" s="6"/>
      <c r="T16" s="3"/>
      <c r="U16" s="3"/>
      <c r="V16" s="3"/>
    </row>
    <row r="17" spans="1:22" ht="15" customHeight="1" x14ac:dyDescent="0.2">
      <c r="A17" s="19" t="s">
        <v>2</v>
      </c>
      <c r="B17" s="29">
        <f t="shared" ref="B17:H17" si="1">SUM(B10:B16)</f>
        <v>24.75</v>
      </c>
      <c r="C17" s="29">
        <f t="shared" si="1"/>
        <v>12</v>
      </c>
      <c r="D17" s="29">
        <f t="shared" si="1"/>
        <v>8.25</v>
      </c>
      <c r="E17" s="29">
        <f t="shared" si="1"/>
        <v>8.25</v>
      </c>
      <c r="F17" s="29">
        <f t="shared" si="1"/>
        <v>0</v>
      </c>
      <c r="G17" s="29">
        <f t="shared" si="1"/>
        <v>0</v>
      </c>
      <c r="H17" s="29">
        <f t="shared" si="1"/>
        <v>53.25</v>
      </c>
      <c r="L17" s="3"/>
      <c r="M17" s="6"/>
      <c r="N17" s="6"/>
      <c r="O17" s="6"/>
      <c r="P17" s="6"/>
      <c r="Q17" s="6"/>
      <c r="R17" s="6"/>
      <c r="S17" s="6"/>
      <c r="T17" s="3"/>
      <c r="U17" s="3"/>
      <c r="V17" s="3"/>
    </row>
    <row r="18" spans="1:22" ht="15" customHeight="1" x14ac:dyDescent="0.2">
      <c r="A18" s="10" t="s">
        <v>3</v>
      </c>
      <c r="B18" s="27">
        <v>15.25</v>
      </c>
      <c r="C18" s="27">
        <v>22.9</v>
      </c>
      <c r="D18" s="27">
        <v>15.25</v>
      </c>
      <c r="E18" s="27">
        <v>15.25</v>
      </c>
      <c r="F18" s="27">
        <v>0</v>
      </c>
      <c r="G18" s="27">
        <v>0</v>
      </c>
      <c r="H18" s="27"/>
      <c r="L18" s="3"/>
      <c r="M18" s="6"/>
      <c r="N18" s="6"/>
      <c r="O18" s="6"/>
      <c r="P18" s="6"/>
      <c r="Q18" s="6"/>
      <c r="R18" s="6"/>
      <c r="S18" s="6"/>
      <c r="T18" s="3"/>
      <c r="U18" s="3"/>
      <c r="V18" s="3"/>
    </row>
    <row r="19" spans="1:22" ht="15" customHeight="1" x14ac:dyDescent="0.2">
      <c r="A19" s="9" t="s">
        <v>4</v>
      </c>
      <c r="B19" s="21">
        <f t="shared" ref="B19:G19" si="2">B17*B18</f>
        <v>377.4375</v>
      </c>
      <c r="C19" s="21">
        <f t="shared" si="2"/>
        <v>274.79999999999995</v>
      </c>
      <c r="D19" s="21">
        <f t="shared" si="2"/>
        <v>125.8125</v>
      </c>
      <c r="E19" s="21">
        <f t="shared" si="2"/>
        <v>125.8125</v>
      </c>
      <c r="F19" s="21">
        <v>0</v>
      </c>
      <c r="G19" s="21">
        <f t="shared" si="2"/>
        <v>0</v>
      </c>
      <c r="H19" s="21">
        <f>SUM(B19:G19)</f>
        <v>903.86249999999995</v>
      </c>
      <c r="L19" s="3"/>
      <c r="M19" s="4"/>
      <c r="N19" s="4"/>
      <c r="O19" s="4"/>
      <c r="P19" s="4"/>
      <c r="Q19" s="4"/>
      <c r="R19" s="4"/>
      <c r="S19" s="4"/>
      <c r="T19" s="3"/>
      <c r="U19" s="3"/>
      <c r="V19" s="3"/>
    </row>
    <row r="20" spans="1:22" ht="15" customHeight="1" x14ac:dyDescent="0.2">
      <c r="A20" s="10"/>
      <c r="B20" s="15"/>
      <c r="C20" s="15"/>
      <c r="D20" s="15"/>
      <c r="E20" s="15"/>
      <c r="F20" s="15"/>
      <c r="G20" s="15"/>
      <c r="H20" s="15"/>
      <c r="L20" s="3"/>
      <c r="M20" s="3"/>
      <c r="N20" s="3"/>
      <c r="O20" s="3"/>
      <c r="P20" s="3"/>
      <c r="Q20" s="3"/>
      <c r="R20" s="3"/>
      <c r="S20" s="3"/>
      <c r="T20" s="3"/>
      <c r="U20" s="3"/>
      <c r="V20" s="3"/>
    </row>
    <row r="21" spans="1:22" ht="15" customHeight="1" x14ac:dyDescent="0.2">
      <c r="A21" s="10"/>
      <c r="B21" s="15"/>
      <c r="C21" s="16" t="s">
        <v>5</v>
      </c>
      <c r="D21" s="17">
        <f>H17</f>
        <v>53.25</v>
      </c>
      <c r="E21" s="15"/>
      <c r="F21" s="15"/>
      <c r="G21" s="15"/>
      <c r="H21" s="15"/>
      <c r="L21" s="3"/>
      <c r="M21" s="3"/>
      <c r="N21" s="4"/>
      <c r="O21" s="7"/>
      <c r="P21" s="3"/>
      <c r="Q21" s="3"/>
      <c r="R21" s="3"/>
      <c r="S21" s="3"/>
      <c r="T21" s="3"/>
      <c r="U21" s="3"/>
      <c r="V21" s="3"/>
    </row>
    <row r="22" spans="1:22" ht="15" customHeight="1" x14ac:dyDescent="0.2">
      <c r="A22" s="10"/>
      <c r="B22" s="15"/>
      <c r="C22" s="16" t="s">
        <v>4</v>
      </c>
      <c r="D22" s="21">
        <f>H19</f>
        <v>903.86249999999995</v>
      </c>
      <c r="E22" s="15"/>
      <c r="F22" s="15"/>
      <c r="G22" s="15"/>
      <c r="H22" s="18"/>
      <c r="L22" s="3"/>
      <c r="M22" s="3"/>
      <c r="N22" s="4"/>
      <c r="O22" s="7"/>
      <c r="P22" s="3"/>
      <c r="Q22" s="3"/>
      <c r="R22" s="3"/>
      <c r="S22" s="3"/>
      <c r="T22" s="3"/>
      <c r="U22" s="3"/>
      <c r="V22" s="3"/>
    </row>
    <row r="23" spans="1:22" ht="15" customHeight="1" x14ac:dyDescent="0.2"/>
    <row r="24" spans="1:22" ht="15" customHeight="1" x14ac:dyDescent="0.2"/>
    <row r="25" spans="1:22" ht="15" customHeight="1" x14ac:dyDescent="0.2"/>
    <row r="26" spans="1:22" ht="15" customHeight="1" x14ac:dyDescent="0.2"/>
    <row r="27" spans="1:22" ht="15" customHeight="1" x14ac:dyDescent="0.2"/>
    <row r="28" spans="1:22" ht="15" customHeight="1" x14ac:dyDescent="0.2"/>
    <row r="29" spans="1:22" ht="15" customHeight="1" x14ac:dyDescent="0.2"/>
    <row r="30" spans="1:22" ht="15" customHeight="1" x14ac:dyDescent="0.2"/>
    <row r="31" spans="1:22" ht="15" customHeight="1" x14ac:dyDescent="0.2"/>
  </sheetData>
  <mergeCells count="2">
    <mergeCell ref="S3:V3"/>
    <mergeCell ref="A1:D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65D2-907C-AB47-B367-860DA452BF26}">
  <dimension ref="A1:M34"/>
  <sheetViews>
    <sheetView workbookViewId="0">
      <selection sqref="A1:F1"/>
    </sheetView>
  </sheetViews>
  <sheetFormatPr baseColWidth="10" defaultColWidth="8.83203125" defaultRowHeight="15" x14ac:dyDescent="0.2"/>
  <cols>
    <col min="1" max="1" width="21.5" customWidth="1"/>
    <col min="2" max="6" width="20.6640625" customWidth="1"/>
    <col min="9" max="9" width="12.33203125" bestFit="1" customWidth="1"/>
    <col min="10" max="10" width="23" bestFit="1" customWidth="1"/>
    <col min="11" max="11" width="9.5" bestFit="1" customWidth="1"/>
    <col min="12" max="12" width="14.33203125" bestFit="1" customWidth="1"/>
    <col min="13" max="13" width="13" bestFit="1" customWidth="1"/>
  </cols>
  <sheetData>
    <row r="1" spans="1:13" ht="23" x14ac:dyDescent="0.3">
      <c r="A1" s="92" t="s">
        <v>21</v>
      </c>
      <c r="B1" s="93"/>
      <c r="C1" s="93"/>
      <c r="D1" s="93"/>
      <c r="E1" s="93"/>
      <c r="F1" s="93"/>
    </row>
    <row r="2" spans="1:13" x14ac:dyDescent="0.2">
      <c r="G2" s="1"/>
      <c r="H2" s="1"/>
      <c r="I2" s="1"/>
      <c r="J2" s="1"/>
      <c r="K2" s="1"/>
      <c r="L2" s="1"/>
      <c r="M2" s="1"/>
    </row>
    <row r="3" spans="1:13" x14ac:dyDescent="0.2">
      <c r="A3" s="9" t="s">
        <v>22</v>
      </c>
      <c r="B3" s="31" t="s">
        <v>23</v>
      </c>
      <c r="C3" s="10"/>
      <c r="D3" s="10" t="s">
        <v>12</v>
      </c>
      <c r="E3" s="32">
        <v>45550</v>
      </c>
      <c r="F3" s="10"/>
      <c r="G3" s="1"/>
      <c r="H3" s="1"/>
      <c r="I3" s="1"/>
      <c r="J3" s="1"/>
      <c r="K3" s="1"/>
      <c r="L3" s="1"/>
      <c r="M3" s="1"/>
    </row>
    <row r="4" spans="1:13" ht="23" x14ac:dyDescent="0.3">
      <c r="A4" s="33"/>
      <c r="E4" s="34"/>
      <c r="F4" s="10"/>
      <c r="G4" s="1"/>
      <c r="H4" s="1"/>
    </row>
    <row r="5" spans="1:13" ht="16" x14ac:dyDescent="0.25">
      <c r="A5" s="35" t="s">
        <v>24</v>
      </c>
      <c r="B5" s="35" t="s">
        <v>25</v>
      </c>
      <c r="C5" s="35" t="s">
        <v>26</v>
      </c>
      <c r="D5" s="35" t="s">
        <v>27</v>
      </c>
      <c r="E5" s="35" t="s">
        <v>28</v>
      </c>
      <c r="F5" s="35" t="s">
        <v>29</v>
      </c>
      <c r="G5" s="36"/>
      <c r="H5" s="1"/>
    </row>
    <row r="6" spans="1:13" x14ac:dyDescent="0.2">
      <c r="A6" s="10" t="s">
        <v>30</v>
      </c>
      <c r="B6" s="10" t="s">
        <v>31</v>
      </c>
      <c r="C6" s="31">
        <v>2</v>
      </c>
      <c r="D6" s="37">
        <v>949</v>
      </c>
      <c r="E6" s="37">
        <f>D6*B$15</f>
        <v>62.539099999999998</v>
      </c>
      <c r="F6" s="37">
        <f>(D6+E6)*C6</f>
        <v>2023.0781999999999</v>
      </c>
      <c r="G6" s="38"/>
      <c r="H6" s="1"/>
    </row>
    <row r="7" spans="1:13" x14ac:dyDescent="0.2">
      <c r="A7" s="10" t="s">
        <v>32</v>
      </c>
      <c r="B7" s="10" t="s">
        <v>33</v>
      </c>
      <c r="C7" s="31">
        <v>12</v>
      </c>
      <c r="D7" s="37">
        <v>79.989999999999995</v>
      </c>
      <c r="E7" s="37">
        <f t="shared" ref="E7:E12" si="0">D7*B$15</f>
        <v>5.2713409999999996</v>
      </c>
      <c r="F7" s="37">
        <f t="shared" ref="F7:F12" si="1">(D7+E7)*C7</f>
        <v>1023.1360919999998</v>
      </c>
      <c r="G7" s="1"/>
      <c r="H7" s="1"/>
    </row>
    <row r="8" spans="1:13" x14ac:dyDescent="0.2">
      <c r="A8" s="10" t="s">
        <v>34</v>
      </c>
      <c r="B8" s="10" t="s">
        <v>35</v>
      </c>
      <c r="C8" s="31">
        <v>6</v>
      </c>
      <c r="D8" s="37">
        <v>549.99</v>
      </c>
      <c r="E8" s="37">
        <f t="shared" si="0"/>
        <v>36.244340999999999</v>
      </c>
      <c r="F8" s="37">
        <f t="shared" si="1"/>
        <v>3517.4060460000001</v>
      </c>
      <c r="G8" s="1"/>
      <c r="H8" s="1"/>
    </row>
    <row r="9" spans="1:13" x14ac:dyDescent="0.2">
      <c r="A9" s="10" t="s">
        <v>36</v>
      </c>
      <c r="B9" s="10" t="s">
        <v>37</v>
      </c>
      <c r="C9" s="31">
        <v>4</v>
      </c>
      <c r="D9" s="37">
        <v>289.99</v>
      </c>
      <c r="E9" s="37">
        <f t="shared" si="0"/>
        <v>19.110341000000002</v>
      </c>
      <c r="F9" s="37">
        <f t="shared" si="1"/>
        <v>1236.4013640000001</v>
      </c>
      <c r="G9" s="1"/>
      <c r="H9" s="1"/>
    </row>
    <row r="10" spans="1:13" x14ac:dyDescent="0.2">
      <c r="A10" s="10" t="s">
        <v>38</v>
      </c>
      <c r="B10" s="10" t="s">
        <v>39</v>
      </c>
      <c r="C10" s="31">
        <v>8</v>
      </c>
      <c r="D10" s="37">
        <v>399.99</v>
      </c>
      <c r="E10" s="37">
        <f t="shared" si="0"/>
        <v>26.359341000000001</v>
      </c>
      <c r="F10" s="37">
        <f t="shared" si="1"/>
        <v>3410.7947279999998</v>
      </c>
      <c r="G10" s="1"/>
      <c r="H10" s="1"/>
    </row>
    <row r="11" spans="1:13" x14ac:dyDescent="0.2">
      <c r="A11" s="10" t="s">
        <v>40</v>
      </c>
      <c r="B11" s="10" t="s">
        <v>41</v>
      </c>
      <c r="C11" s="31">
        <v>16</v>
      </c>
      <c r="D11" s="37">
        <v>79.989999999999995</v>
      </c>
      <c r="E11" s="37">
        <f t="shared" si="0"/>
        <v>5.2713409999999996</v>
      </c>
      <c r="F11" s="37">
        <f t="shared" si="1"/>
        <v>1364.1814559999998</v>
      </c>
      <c r="G11" s="1"/>
      <c r="H11" s="1"/>
    </row>
    <row r="12" spans="1:13" x14ac:dyDescent="0.2">
      <c r="A12" s="10" t="s">
        <v>42</v>
      </c>
      <c r="B12" s="10" t="s">
        <v>43</v>
      </c>
      <c r="C12" s="31">
        <v>7</v>
      </c>
      <c r="D12" s="37">
        <v>149.99</v>
      </c>
      <c r="E12" s="37">
        <f t="shared" si="0"/>
        <v>9.8843410000000009</v>
      </c>
      <c r="F12" s="37">
        <f t="shared" si="1"/>
        <v>1119.1203870000002</v>
      </c>
      <c r="G12" s="1"/>
      <c r="H12" s="1"/>
    </row>
    <row r="13" spans="1:13" ht="16" x14ac:dyDescent="0.25">
      <c r="A13" s="39" t="s">
        <v>29</v>
      </c>
      <c r="B13" s="40"/>
      <c r="C13" s="41">
        <f>COUNT(C6:C12)</f>
        <v>7</v>
      </c>
      <c r="D13" s="40"/>
      <c r="E13" s="40">
        <f>SUM(E6:E12)</f>
        <v>164.68014600000001</v>
      </c>
      <c r="F13" s="40">
        <f>SUM(F6,F7,F8,F9,F10,F11,F12)</f>
        <v>13694.118273</v>
      </c>
      <c r="G13" s="36"/>
      <c r="H13" s="1"/>
    </row>
    <row r="15" spans="1:13" x14ac:dyDescent="0.2">
      <c r="A15" s="42" t="s">
        <v>44</v>
      </c>
      <c r="B15" s="43">
        <v>6.59E-2</v>
      </c>
    </row>
    <row r="17" spans="1:6" ht="23" x14ac:dyDescent="0.3">
      <c r="A17" s="92" t="s">
        <v>45</v>
      </c>
      <c r="B17" s="93"/>
      <c r="C17" s="93"/>
      <c r="D17" s="93"/>
      <c r="E17" s="93"/>
      <c r="F17" s="93"/>
    </row>
    <row r="18" spans="1:6" ht="23" x14ac:dyDescent="0.3">
      <c r="A18" s="34"/>
      <c r="B18" s="34"/>
      <c r="D18" s="34"/>
      <c r="E18" s="34"/>
      <c r="F18" s="10"/>
    </row>
    <row r="19" spans="1:6" ht="16" x14ac:dyDescent="0.25">
      <c r="A19" s="35" t="s">
        <v>46</v>
      </c>
      <c r="B19" s="35" t="s">
        <v>47</v>
      </c>
      <c r="C19" s="35" t="s">
        <v>48</v>
      </c>
      <c r="D19" s="35" t="s">
        <v>49</v>
      </c>
      <c r="E19" s="35" t="s">
        <v>50</v>
      </c>
      <c r="F19" s="35" t="s">
        <v>29</v>
      </c>
    </row>
    <row r="20" spans="1:6" x14ac:dyDescent="0.2">
      <c r="A20" s="44" t="s">
        <v>51</v>
      </c>
      <c r="B20" s="45">
        <v>950.62</v>
      </c>
      <c r="C20" s="45">
        <v>1905.35</v>
      </c>
      <c r="D20" s="45">
        <v>1542.15</v>
      </c>
      <c r="E20" s="45">
        <v>3523.46</v>
      </c>
      <c r="F20" s="45">
        <f t="shared" ref="F20:F26" si="2">SUM(B20:E20)</f>
        <v>7921.58</v>
      </c>
    </row>
    <row r="21" spans="1:6" x14ac:dyDescent="0.2">
      <c r="A21" s="44" t="s">
        <v>52</v>
      </c>
      <c r="B21" s="45">
        <v>2013.41</v>
      </c>
      <c r="C21" s="45">
        <v>2879.24</v>
      </c>
      <c r="D21" s="45">
        <v>1862.38</v>
      </c>
      <c r="E21" s="45">
        <v>3462.8</v>
      </c>
      <c r="F21" s="45">
        <f t="shared" si="2"/>
        <v>10217.83</v>
      </c>
    </row>
    <row r="22" spans="1:6" x14ac:dyDescent="0.2">
      <c r="A22" s="44" t="s">
        <v>53</v>
      </c>
      <c r="B22" s="45">
        <v>2322.5100000000002</v>
      </c>
      <c r="C22" s="45">
        <v>3183.76</v>
      </c>
      <c r="D22" s="45">
        <v>1943.2</v>
      </c>
      <c r="E22" s="45">
        <v>4850.63</v>
      </c>
      <c r="F22" s="45">
        <f t="shared" si="2"/>
        <v>12300.1</v>
      </c>
    </row>
    <row r="23" spans="1:6" x14ac:dyDescent="0.2">
      <c r="A23" s="44" t="s">
        <v>54</v>
      </c>
      <c r="B23" s="45">
        <v>1001.88</v>
      </c>
      <c r="C23" s="45">
        <v>1264.8900000000001</v>
      </c>
      <c r="D23" s="45">
        <v>864.52</v>
      </c>
      <c r="E23" s="45">
        <v>2546.23</v>
      </c>
      <c r="F23" s="45">
        <f t="shared" si="2"/>
        <v>5677.52</v>
      </c>
    </row>
    <row r="24" spans="1:6" x14ac:dyDescent="0.2">
      <c r="A24" s="44" t="s">
        <v>55</v>
      </c>
      <c r="B24" s="45">
        <v>2748.86</v>
      </c>
      <c r="C24" s="45">
        <v>2942.13</v>
      </c>
      <c r="D24" s="45">
        <v>2103.7800000000002</v>
      </c>
      <c r="E24" s="45">
        <v>4527.12</v>
      </c>
      <c r="F24" s="45">
        <f t="shared" si="2"/>
        <v>12321.89</v>
      </c>
    </row>
    <row r="25" spans="1:6" x14ac:dyDescent="0.2">
      <c r="A25" s="44" t="s">
        <v>56</v>
      </c>
      <c r="B25" s="45">
        <v>2834.12</v>
      </c>
      <c r="C25" s="45">
        <v>3287.52</v>
      </c>
      <c r="D25" s="45">
        <v>2912.56</v>
      </c>
      <c r="E25" s="45">
        <v>5213.62</v>
      </c>
      <c r="F25" s="45">
        <f t="shared" si="2"/>
        <v>14247.82</v>
      </c>
    </row>
    <row r="26" spans="1:6" x14ac:dyDescent="0.2">
      <c r="A26" s="44" t="s">
        <v>57</v>
      </c>
      <c r="B26" s="45">
        <v>1822.59</v>
      </c>
      <c r="C26" s="45">
        <v>1564.21</v>
      </c>
      <c r="D26" s="45">
        <v>1423.89</v>
      </c>
      <c r="E26" s="45">
        <v>3251.92</v>
      </c>
      <c r="F26" s="45">
        <f t="shared" si="2"/>
        <v>8062.6100000000006</v>
      </c>
    </row>
    <row r="27" spans="1:6" ht="16" x14ac:dyDescent="0.25">
      <c r="A27" s="39" t="s">
        <v>29</v>
      </c>
      <c r="B27" s="40">
        <f t="shared" ref="B27:D27" si="3">SUM(B20:B26)</f>
        <v>13693.990000000002</v>
      </c>
      <c r="C27" s="40">
        <f t="shared" si="3"/>
        <v>17027.099999999999</v>
      </c>
      <c r="D27" s="40">
        <f t="shared" si="3"/>
        <v>12652.48</v>
      </c>
      <c r="E27" s="40">
        <f>SUM(E20:E26)</f>
        <v>27375.78</v>
      </c>
      <c r="F27" s="40">
        <f>SUM(B20:B26,C20:C26,D20:D26,E20:E26)</f>
        <v>70749.349999999991</v>
      </c>
    </row>
    <row r="29" spans="1:6" x14ac:dyDescent="0.2">
      <c r="A29" s="46" t="s">
        <v>58</v>
      </c>
      <c r="B29" s="47">
        <f>AVERAGE(B20:B26)</f>
        <v>1956.2842857142859</v>
      </c>
      <c r="C29" s="47">
        <f t="shared" ref="C29:E29" si="4">AVERAGE(C20:C26)</f>
        <v>2432.4428571428571</v>
      </c>
      <c r="D29" s="47">
        <f t="shared" si="4"/>
        <v>1807.4971428571428</v>
      </c>
      <c r="E29" s="47">
        <f t="shared" si="4"/>
        <v>3910.8257142857142</v>
      </c>
      <c r="F29" s="47">
        <f>AVERAGE(F20:F27)</f>
        <v>17687.337500000001</v>
      </c>
    </row>
    <row r="30" spans="1:6" x14ac:dyDescent="0.2">
      <c r="A30" s="48" t="s">
        <v>59</v>
      </c>
      <c r="B30" s="47">
        <f>MAX(B20:B26)</f>
        <v>2834.12</v>
      </c>
      <c r="C30" s="47">
        <f t="shared" ref="C30:E30" si="5">MAX(C20:C26)</f>
        <v>3287.52</v>
      </c>
      <c r="D30" s="47">
        <f t="shared" si="5"/>
        <v>2912.56</v>
      </c>
      <c r="E30" s="47">
        <f t="shared" si="5"/>
        <v>5213.62</v>
      </c>
      <c r="F30" s="47">
        <f>MAX(F20:F27)</f>
        <v>70749.349999999991</v>
      </c>
    </row>
    <row r="31" spans="1:6" x14ac:dyDescent="0.2">
      <c r="A31" s="48" t="s">
        <v>60</v>
      </c>
      <c r="B31" s="47">
        <f>MIN(B20:B26)</f>
        <v>950.62</v>
      </c>
      <c r="C31" s="47">
        <f t="shared" ref="C31:E31" si="6">MIN(C20:C26)</f>
        <v>1264.8900000000001</v>
      </c>
      <c r="D31" s="47">
        <f t="shared" si="6"/>
        <v>864.52</v>
      </c>
      <c r="E31" s="47">
        <f t="shared" si="6"/>
        <v>2546.23</v>
      </c>
      <c r="F31" s="47">
        <f>MIN(F20:F27)</f>
        <v>5677.52</v>
      </c>
    </row>
    <row r="32" spans="1:6" x14ac:dyDescent="0.2">
      <c r="A32" s="48" t="s">
        <v>61</v>
      </c>
      <c r="B32" s="47">
        <f>AVERAGE(MAX(B20:B26),MIN(B20:B26))</f>
        <v>1892.37</v>
      </c>
      <c r="C32" s="49"/>
      <c r="D32" s="49"/>
      <c r="E32" s="49"/>
      <c r="F32" s="47"/>
    </row>
    <row r="33" spans="1:6" x14ac:dyDescent="0.2">
      <c r="A33" s="50"/>
      <c r="B33" s="51"/>
      <c r="C33" s="52"/>
      <c r="D33" s="52"/>
      <c r="E33" s="52"/>
      <c r="F33" s="52"/>
    </row>
    <row r="34" spans="1:6" x14ac:dyDescent="0.2">
      <c r="A34" s="50"/>
      <c r="B34" s="52"/>
      <c r="C34" s="52"/>
      <c r="D34" s="52"/>
      <c r="E34" s="52"/>
      <c r="F34" s="52"/>
    </row>
  </sheetData>
  <mergeCells count="2">
    <mergeCell ref="A1:F1"/>
    <mergeCell ref="A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AAE2B-A3DE-4C40-B12D-2534FD57213E}">
  <dimension ref="A1:H48"/>
  <sheetViews>
    <sheetView workbookViewId="0">
      <selection sqref="A1:G1"/>
    </sheetView>
  </sheetViews>
  <sheetFormatPr baseColWidth="10" defaultColWidth="8.83203125" defaultRowHeight="15" x14ac:dyDescent="0.2"/>
  <cols>
    <col min="1" max="1" width="20.6640625" customWidth="1"/>
    <col min="2" max="5" width="15.6640625" customWidth="1"/>
    <col min="6" max="6" width="20.6640625" bestFit="1" customWidth="1"/>
    <col min="7" max="7" width="20.5" bestFit="1" customWidth="1"/>
    <col min="8" max="8" width="14.6640625" bestFit="1" customWidth="1"/>
  </cols>
  <sheetData>
    <row r="1" spans="1:7" ht="24" x14ac:dyDescent="0.3">
      <c r="A1" s="95" t="s">
        <v>62</v>
      </c>
      <c r="B1" s="95"/>
      <c r="C1" s="95"/>
      <c r="D1" s="95"/>
      <c r="E1" s="95"/>
      <c r="F1" s="95"/>
      <c r="G1" s="95"/>
    </row>
    <row r="2" spans="1:7" x14ac:dyDescent="0.2">
      <c r="A2" s="53"/>
      <c r="B2" s="53"/>
      <c r="C2" s="53"/>
      <c r="D2" s="53"/>
      <c r="E2" s="53"/>
      <c r="F2" s="53"/>
      <c r="G2" s="53"/>
    </row>
    <row r="3" spans="1:7" x14ac:dyDescent="0.2">
      <c r="A3" s="53" t="s">
        <v>63</v>
      </c>
      <c r="B3" s="54">
        <v>2023</v>
      </c>
      <c r="C3" s="53"/>
      <c r="D3" s="53"/>
      <c r="E3" s="55"/>
      <c r="F3" s="53"/>
      <c r="G3" s="53"/>
    </row>
    <row r="4" spans="1:7" ht="24" x14ac:dyDescent="0.3">
      <c r="A4" s="56"/>
      <c r="B4" s="56"/>
      <c r="C4" s="56"/>
      <c r="D4" s="56"/>
      <c r="E4" s="57"/>
      <c r="F4" s="53"/>
      <c r="G4" s="53"/>
    </row>
    <row r="5" spans="1:7" x14ac:dyDescent="0.2">
      <c r="A5" s="58" t="s">
        <v>64</v>
      </c>
      <c r="B5" s="59" t="s">
        <v>65</v>
      </c>
      <c r="C5" s="59" t="s">
        <v>66</v>
      </c>
      <c r="D5" s="59" t="s">
        <v>67</v>
      </c>
      <c r="E5" s="59" t="s">
        <v>68</v>
      </c>
      <c r="F5" s="59" t="s">
        <v>69</v>
      </c>
      <c r="G5" s="59" t="s">
        <v>70</v>
      </c>
    </row>
    <row r="6" spans="1:7" x14ac:dyDescent="0.2">
      <c r="A6" s="53" t="s">
        <v>71</v>
      </c>
      <c r="B6" s="53">
        <v>21417</v>
      </c>
      <c r="C6" s="53">
        <v>20191</v>
      </c>
      <c r="D6" s="53">
        <v>17734</v>
      </c>
      <c r="E6" s="53">
        <v>15547</v>
      </c>
      <c r="F6" s="53">
        <f>SUM(B6:E6)</f>
        <v>74889</v>
      </c>
      <c r="G6" s="60">
        <v>83400</v>
      </c>
    </row>
    <row r="7" spans="1:7" x14ac:dyDescent="0.2">
      <c r="A7" s="53" t="s">
        <v>72</v>
      </c>
      <c r="B7" s="53">
        <v>17292</v>
      </c>
      <c r="C7" s="53">
        <v>27645</v>
      </c>
      <c r="D7" s="53">
        <v>24881</v>
      </c>
      <c r="E7" s="53">
        <v>19993</v>
      </c>
      <c r="F7" s="53">
        <f t="shared" ref="F7:F12" si="0">SUM(B7:E7)</f>
        <v>89811</v>
      </c>
      <c r="G7" s="60">
        <v>86400</v>
      </c>
    </row>
    <row r="8" spans="1:7" x14ac:dyDescent="0.2">
      <c r="A8" s="53" t="s">
        <v>73</v>
      </c>
      <c r="B8" s="53">
        <v>19996</v>
      </c>
      <c r="C8" s="53">
        <v>18470</v>
      </c>
      <c r="D8" s="53">
        <v>26628</v>
      </c>
      <c r="E8" s="53">
        <v>17621</v>
      </c>
      <c r="F8" s="53">
        <f t="shared" si="0"/>
        <v>82715</v>
      </c>
      <c r="G8" s="60">
        <v>83400</v>
      </c>
    </row>
    <row r="9" spans="1:7" x14ac:dyDescent="0.2">
      <c r="A9" s="53" t="s">
        <v>74</v>
      </c>
      <c r="B9" s="53">
        <v>26885</v>
      </c>
      <c r="C9" s="53">
        <v>22115</v>
      </c>
      <c r="D9" s="53">
        <v>18664</v>
      </c>
      <c r="E9" s="53">
        <v>21122</v>
      </c>
      <c r="F9" s="53">
        <f t="shared" si="0"/>
        <v>88786</v>
      </c>
      <c r="G9" s="60">
        <v>86400</v>
      </c>
    </row>
    <row r="10" spans="1:7" x14ac:dyDescent="0.2">
      <c r="A10" s="53" t="s">
        <v>75</v>
      </c>
      <c r="B10" s="53">
        <v>23146</v>
      </c>
      <c r="C10" s="53">
        <v>27872</v>
      </c>
      <c r="D10" s="53">
        <v>19008</v>
      </c>
      <c r="E10" s="53">
        <v>19811</v>
      </c>
      <c r="F10" s="53">
        <f t="shared" si="0"/>
        <v>89837</v>
      </c>
      <c r="G10" s="60">
        <v>86400</v>
      </c>
    </row>
    <row r="11" spans="1:7" x14ac:dyDescent="0.2">
      <c r="A11" s="53" t="s">
        <v>76</v>
      </c>
      <c r="B11" s="53">
        <v>22736</v>
      </c>
      <c r="C11" s="53">
        <v>27696</v>
      </c>
      <c r="D11" s="53">
        <v>23277</v>
      </c>
      <c r="E11" s="53">
        <v>27038</v>
      </c>
      <c r="F11" s="53">
        <f t="shared" si="0"/>
        <v>100747</v>
      </c>
      <c r="G11" s="60">
        <v>95800</v>
      </c>
    </row>
    <row r="12" spans="1:7" x14ac:dyDescent="0.2">
      <c r="A12" s="53" t="s">
        <v>77</v>
      </c>
      <c r="B12" s="53">
        <v>21577</v>
      </c>
      <c r="C12" s="53">
        <v>17516</v>
      </c>
      <c r="D12" s="53">
        <v>16320</v>
      </c>
      <c r="E12" s="53">
        <v>26599</v>
      </c>
      <c r="F12" s="53">
        <f t="shared" si="0"/>
        <v>82012</v>
      </c>
      <c r="G12" s="60">
        <v>83400</v>
      </c>
    </row>
    <row r="13" spans="1:7" x14ac:dyDescent="0.2">
      <c r="A13" s="61" t="s">
        <v>78</v>
      </c>
      <c r="B13" s="62">
        <f>SUM(B6:B12)</f>
        <v>153049</v>
      </c>
      <c r="C13" s="62">
        <f t="shared" ref="C13:G13" si="1">SUM(C6:C12)</f>
        <v>161505</v>
      </c>
      <c r="D13" s="62">
        <f t="shared" si="1"/>
        <v>146512</v>
      </c>
      <c r="E13" s="62">
        <f t="shared" si="1"/>
        <v>147731</v>
      </c>
      <c r="F13" s="62">
        <f t="shared" si="1"/>
        <v>608797</v>
      </c>
      <c r="G13" s="62">
        <f t="shared" si="1"/>
        <v>605200</v>
      </c>
    </row>
    <row r="14" spans="1:7" x14ac:dyDescent="0.2">
      <c r="A14" s="53"/>
      <c r="B14" s="53"/>
      <c r="C14" s="53"/>
      <c r="D14" s="53"/>
      <c r="E14" s="53"/>
      <c r="F14" s="60"/>
      <c r="G14" s="63"/>
    </row>
    <row r="15" spans="1:7" x14ac:dyDescent="0.2">
      <c r="A15" s="64"/>
      <c r="B15" s="65"/>
      <c r="C15" s="53"/>
      <c r="D15" s="53"/>
      <c r="E15" s="53"/>
      <c r="F15" s="53"/>
      <c r="G15" s="60"/>
    </row>
    <row r="16" spans="1:7" x14ac:dyDescent="0.2">
      <c r="A16" s="53"/>
      <c r="B16" s="53"/>
      <c r="C16" s="53"/>
      <c r="D16" s="53"/>
      <c r="E16" s="53"/>
      <c r="F16" s="53"/>
      <c r="G16" s="53"/>
    </row>
    <row r="17" spans="1:8" ht="24" x14ac:dyDescent="0.3">
      <c r="A17" s="94" t="s">
        <v>79</v>
      </c>
      <c r="B17" s="94"/>
      <c r="C17" s="94"/>
      <c r="D17" s="94"/>
      <c r="E17" s="94"/>
      <c r="F17" s="94"/>
      <c r="G17" s="94"/>
    </row>
    <row r="18" spans="1:8" ht="24" x14ac:dyDescent="0.3">
      <c r="A18" s="57"/>
      <c r="B18" s="57"/>
      <c r="C18" s="53"/>
      <c r="D18" s="57"/>
      <c r="E18" s="57"/>
      <c r="F18" s="53"/>
      <c r="G18" s="53"/>
    </row>
    <row r="19" spans="1:8" ht="16" x14ac:dyDescent="0.25">
      <c r="A19" s="58" t="s">
        <v>80</v>
      </c>
      <c r="B19" s="59" t="s">
        <v>81</v>
      </c>
      <c r="C19" s="59" t="s">
        <v>82</v>
      </c>
      <c r="D19" s="59" t="s">
        <v>83</v>
      </c>
      <c r="E19" s="59" t="s">
        <v>84</v>
      </c>
      <c r="F19" s="59" t="s">
        <v>85</v>
      </c>
      <c r="G19" s="59" t="s">
        <v>86</v>
      </c>
      <c r="H19" s="66"/>
    </row>
    <row r="20" spans="1:8" x14ac:dyDescent="0.2">
      <c r="A20" s="53" t="s">
        <v>71</v>
      </c>
      <c r="B20" s="67" t="str">
        <f>IF(F6&gt;G6, "Target Met", "Target Not Met")</f>
        <v>Target Not Met</v>
      </c>
      <c r="C20" s="68">
        <v>60</v>
      </c>
      <c r="D20" s="68">
        <v>75</v>
      </c>
      <c r="E20" s="68">
        <v>75</v>
      </c>
      <c r="F20" s="68">
        <f>AVERAGE(C20:E20)</f>
        <v>70</v>
      </c>
      <c r="G20" s="67" t="b">
        <f>OR(B20="Target Met", F20&gt;95)</f>
        <v>0</v>
      </c>
      <c r="H20" s="52"/>
    </row>
    <row r="21" spans="1:8" x14ac:dyDescent="0.2">
      <c r="A21" s="53" t="s">
        <v>72</v>
      </c>
      <c r="B21" s="67" t="str">
        <f t="shared" ref="B21:B26" si="2">IF(F7&gt;G7, "Target Met", "Target Not Met")</f>
        <v>Target Met</v>
      </c>
      <c r="C21" s="68">
        <v>90</v>
      </c>
      <c r="D21" s="68">
        <v>95</v>
      </c>
      <c r="E21" s="68">
        <v>85</v>
      </c>
      <c r="F21" s="68">
        <f t="shared" ref="F21:F26" si="3">AVERAGE(C21:E21)</f>
        <v>90</v>
      </c>
      <c r="G21" s="67" t="b">
        <f t="shared" ref="G21:G26" si="4">OR(B21="Target Met", F21&gt;95)</f>
        <v>1</v>
      </c>
    </row>
    <row r="22" spans="1:8" x14ac:dyDescent="0.2">
      <c r="A22" s="53" t="s">
        <v>73</v>
      </c>
      <c r="B22" s="67" t="str">
        <f t="shared" si="2"/>
        <v>Target Not Met</v>
      </c>
      <c r="C22" s="68">
        <v>95</v>
      </c>
      <c r="D22" s="68">
        <v>95</v>
      </c>
      <c r="E22" s="68">
        <v>100</v>
      </c>
      <c r="F22" s="68">
        <f t="shared" si="3"/>
        <v>96.666666666666671</v>
      </c>
      <c r="G22" s="67" t="b">
        <f t="shared" si="4"/>
        <v>1</v>
      </c>
    </row>
    <row r="23" spans="1:8" x14ac:dyDescent="0.2">
      <c r="A23" s="53" t="s">
        <v>74</v>
      </c>
      <c r="B23" s="67" t="str">
        <f t="shared" si="2"/>
        <v>Target Met</v>
      </c>
      <c r="C23" s="68">
        <v>95</v>
      </c>
      <c r="D23" s="68">
        <v>85</v>
      </c>
      <c r="E23" s="68">
        <v>90</v>
      </c>
      <c r="F23" s="68">
        <f t="shared" si="3"/>
        <v>90</v>
      </c>
      <c r="G23" s="67" t="b">
        <f t="shared" si="4"/>
        <v>1</v>
      </c>
    </row>
    <row r="24" spans="1:8" x14ac:dyDescent="0.2">
      <c r="A24" s="53" t="s">
        <v>75</v>
      </c>
      <c r="B24" s="67" t="str">
        <f t="shared" si="2"/>
        <v>Target Met</v>
      </c>
      <c r="C24" s="68">
        <v>85</v>
      </c>
      <c r="D24" s="68">
        <v>80</v>
      </c>
      <c r="E24" s="68">
        <v>95</v>
      </c>
      <c r="F24" s="68">
        <f t="shared" si="3"/>
        <v>86.666666666666671</v>
      </c>
      <c r="G24" s="67" t="b">
        <f t="shared" si="4"/>
        <v>1</v>
      </c>
    </row>
    <row r="25" spans="1:8" x14ac:dyDescent="0.2">
      <c r="A25" s="53" t="s">
        <v>76</v>
      </c>
      <c r="B25" s="67" t="str">
        <f t="shared" si="2"/>
        <v>Target Met</v>
      </c>
      <c r="C25" s="68">
        <v>95</v>
      </c>
      <c r="D25" s="68">
        <v>100</v>
      </c>
      <c r="E25" s="68">
        <v>95</v>
      </c>
      <c r="F25" s="68">
        <f t="shared" si="3"/>
        <v>96.666666666666671</v>
      </c>
      <c r="G25" s="67" t="b">
        <f t="shared" si="4"/>
        <v>1</v>
      </c>
    </row>
    <row r="26" spans="1:8" x14ac:dyDescent="0.2">
      <c r="A26" s="53" t="s">
        <v>77</v>
      </c>
      <c r="B26" s="67" t="str">
        <f t="shared" si="2"/>
        <v>Target Not Met</v>
      </c>
      <c r="C26" s="68">
        <v>65</v>
      </c>
      <c r="D26" s="68">
        <v>95</v>
      </c>
      <c r="E26" s="68">
        <v>70</v>
      </c>
      <c r="F26" s="68">
        <f t="shared" si="3"/>
        <v>76.666666666666671</v>
      </c>
      <c r="G26" s="67" t="b">
        <f t="shared" si="4"/>
        <v>0</v>
      </c>
    </row>
    <row r="27" spans="1:8" ht="16" x14ac:dyDescent="0.25">
      <c r="A27" s="61"/>
      <c r="B27" s="61"/>
      <c r="C27" s="61"/>
      <c r="D27" s="61"/>
      <c r="E27" s="61"/>
      <c r="F27" s="61"/>
      <c r="G27" s="61"/>
      <c r="H27" s="36"/>
    </row>
    <row r="28" spans="1:8" x14ac:dyDescent="0.2">
      <c r="A28" s="53"/>
      <c r="B28" s="53"/>
      <c r="C28" s="53"/>
      <c r="D28" s="53"/>
      <c r="E28" s="53"/>
      <c r="F28" s="53"/>
      <c r="G28" s="53"/>
    </row>
    <row r="29" spans="1:8" ht="24" x14ac:dyDescent="0.3">
      <c r="A29" s="94" t="s">
        <v>87</v>
      </c>
      <c r="B29" s="94"/>
      <c r="C29" s="94"/>
      <c r="D29" s="94"/>
      <c r="E29" s="94"/>
      <c r="F29" s="94"/>
      <c r="G29" s="94"/>
    </row>
    <row r="30" spans="1:8" ht="24" x14ac:dyDescent="0.3">
      <c r="A30" s="57"/>
      <c r="B30" s="57"/>
      <c r="C30" s="53"/>
      <c r="D30" s="57"/>
      <c r="E30" s="57"/>
      <c r="F30" s="53"/>
      <c r="G30" s="53"/>
    </row>
    <row r="31" spans="1:8" x14ac:dyDescent="0.2">
      <c r="A31" s="58" t="s">
        <v>80</v>
      </c>
      <c r="B31" s="59" t="s">
        <v>70</v>
      </c>
      <c r="C31" s="59" t="s">
        <v>82</v>
      </c>
      <c r="D31" s="59" t="s">
        <v>83</v>
      </c>
      <c r="E31" s="59" t="s">
        <v>84</v>
      </c>
      <c r="F31" s="59" t="s">
        <v>86</v>
      </c>
      <c r="G31" s="59" t="s">
        <v>88</v>
      </c>
    </row>
    <row r="32" spans="1:8" x14ac:dyDescent="0.2">
      <c r="A32" s="53" t="s">
        <v>71</v>
      </c>
      <c r="B32" s="69" t="str">
        <f>IF(B20="Target Met", "20%", "0%")</f>
        <v>0%</v>
      </c>
      <c r="C32" s="70" t="str">
        <f>IF(C20&gt;=90,"20%",IF(C20&gt;=80,"15%",IF(C20&gt;=70,"10%",IF(C20&gt;=60,"5%","0%"))))</f>
        <v>5%</v>
      </c>
      <c r="D32" s="70" t="str">
        <f t="shared" ref="D32:E32" si="5">IF(D20&gt;=90,"20%",IF(D20&gt;=80,"15%",IF(D20&gt;=70,"10%",IF(D20&gt;=60,"5%","0%"))))</f>
        <v>10%</v>
      </c>
      <c r="E32" s="70" t="str">
        <f t="shared" si="5"/>
        <v>10%</v>
      </c>
      <c r="F32" s="70" t="str">
        <f>IF(G20,"20%","0%")</f>
        <v>0%</v>
      </c>
      <c r="G32" s="71">
        <f>B32+C32+D32+E32+F32</f>
        <v>0.25</v>
      </c>
    </row>
    <row r="33" spans="1:7" x14ac:dyDescent="0.2">
      <c r="A33" s="53" t="s">
        <v>72</v>
      </c>
      <c r="B33" s="69" t="str">
        <f t="shared" ref="B33:B38" si="6">IF(B21="Target Met", "20%", "0%")</f>
        <v>20%</v>
      </c>
      <c r="C33" s="70" t="str">
        <f t="shared" ref="C33:E38" si="7">IF(C21&gt;=90,"20%",IF(C21&gt;=80,"15%",IF(C21&gt;=70,"10%",IF(C21&gt;=60,"5%","0%"))))</f>
        <v>20%</v>
      </c>
      <c r="D33" s="70" t="str">
        <f t="shared" si="7"/>
        <v>20%</v>
      </c>
      <c r="E33" s="70" t="str">
        <f t="shared" si="7"/>
        <v>15%</v>
      </c>
      <c r="F33" s="70" t="str">
        <f t="shared" ref="F33:F38" si="8">IF(G21,"20%","0%")</f>
        <v>20%</v>
      </c>
      <c r="G33" s="71">
        <f t="shared" ref="G33:G38" si="9">B33+C33+D33+E33+F33</f>
        <v>0.95000000000000018</v>
      </c>
    </row>
    <row r="34" spans="1:7" x14ac:dyDescent="0.2">
      <c r="A34" s="53" t="s">
        <v>73</v>
      </c>
      <c r="B34" s="69" t="str">
        <f t="shared" si="6"/>
        <v>0%</v>
      </c>
      <c r="C34" s="70" t="str">
        <f t="shared" si="7"/>
        <v>20%</v>
      </c>
      <c r="D34" s="70" t="str">
        <f t="shared" si="7"/>
        <v>20%</v>
      </c>
      <c r="E34" s="70" t="str">
        <f t="shared" si="7"/>
        <v>20%</v>
      </c>
      <c r="F34" s="70" t="str">
        <f t="shared" si="8"/>
        <v>20%</v>
      </c>
      <c r="G34" s="71">
        <f t="shared" si="9"/>
        <v>0.8</v>
      </c>
    </row>
    <row r="35" spans="1:7" x14ac:dyDescent="0.2">
      <c r="A35" s="53" t="s">
        <v>74</v>
      </c>
      <c r="B35" s="69" t="str">
        <f t="shared" si="6"/>
        <v>20%</v>
      </c>
      <c r="C35" s="70" t="str">
        <f t="shared" si="7"/>
        <v>20%</v>
      </c>
      <c r="D35" s="70" t="str">
        <f t="shared" si="7"/>
        <v>15%</v>
      </c>
      <c r="E35" s="70" t="str">
        <f t="shared" si="7"/>
        <v>20%</v>
      </c>
      <c r="F35" s="70" t="str">
        <f t="shared" si="8"/>
        <v>20%</v>
      </c>
      <c r="G35" s="71">
        <f t="shared" si="9"/>
        <v>0.95</v>
      </c>
    </row>
    <row r="36" spans="1:7" x14ac:dyDescent="0.2">
      <c r="A36" s="53" t="s">
        <v>75</v>
      </c>
      <c r="B36" s="69" t="str">
        <f t="shared" si="6"/>
        <v>20%</v>
      </c>
      <c r="C36" s="70" t="str">
        <f t="shared" si="7"/>
        <v>15%</v>
      </c>
      <c r="D36" s="70" t="str">
        <f t="shared" si="7"/>
        <v>15%</v>
      </c>
      <c r="E36" s="70" t="str">
        <f t="shared" si="7"/>
        <v>20%</v>
      </c>
      <c r="F36" s="70" t="str">
        <f t="shared" si="8"/>
        <v>20%</v>
      </c>
      <c r="G36" s="71">
        <f t="shared" si="9"/>
        <v>0.89999999999999991</v>
      </c>
    </row>
    <row r="37" spans="1:7" x14ac:dyDescent="0.2">
      <c r="A37" s="53" t="s">
        <v>76</v>
      </c>
      <c r="B37" s="69" t="str">
        <f t="shared" si="6"/>
        <v>20%</v>
      </c>
      <c r="C37" s="70" t="str">
        <f t="shared" si="7"/>
        <v>20%</v>
      </c>
      <c r="D37" s="70" t="str">
        <f t="shared" si="7"/>
        <v>20%</v>
      </c>
      <c r="E37" s="70" t="str">
        <f t="shared" si="7"/>
        <v>20%</v>
      </c>
      <c r="F37" s="70" t="str">
        <f t="shared" si="8"/>
        <v>20%</v>
      </c>
      <c r="G37" s="71">
        <f t="shared" si="9"/>
        <v>1</v>
      </c>
    </row>
    <row r="38" spans="1:7" x14ac:dyDescent="0.2">
      <c r="A38" s="53" t="s">
        <v>77</v>
      </c>
      <c r="B38" s="69" t="str">
        <f t="shared" si="6"/>
        <v>0%</v>
      </c>
      <c r="C38" s="70" t="str">
        <f t="shared" si="7"/>
        <v>5%</v>
      </c>
      <c r="D38" s="70" t="str">
        <f t="shared" si="7"/>
        <v>20%</v>
      </c>
      <c r="E38" s="70" t="str">
        <f t="shared" si="7"/>
        <v>10%</v>
      </c>
      <c r="F38" s="70" t="str">
        <f t="shared" si="8"/>
        <v>0%</v>
      </c>
      <c r="G38" s="71">
        <f t="shared" si="9"/>
        <v>0.35</v>
      </c>
    </row>
    <row r="39" spans="1:7" x14ac:dyDescent="0.2">
      <c r="A39" s="61" t="s">
        <v>89</v>
      </c>
      <c r="B39" s="72">
        <v>0.2</v>
      </c>
      <c r="C39" s="72">
        <v>0.2</v>
      </c>
      <c r="D39" s="72">
        <v>0.2</v>
      </c>
      <c r="E39" s="72">
        <v>0.2</v>
      </c>
      <c r="F39" s="72">
        <v>0.2</v>
      </c>
      <c r="G39" s="72">
        <v>1</v>
      </c>
    </row>
    <row r="40" spans="1:7" x14ac:dyDescent="0.2">
      <c r="A40" s="1"/>
      <c r="B40" s="1"/>
      <c r="C40" s="1"/>
      <c r="D40" s="1"/>
      <c r="E40" s="1"/>
      <c r="F40" s="1"/>
      <c r="G40" s="1"/>
    </row>
    <row r="41" spans="1:7" x14ac:dyDescent="0.2">
      <c r="A41" s="1"/>
      <c r="B41" s="1"/>
      <c r="C41" s="1"/>
      <c r="D41" s="1"/>
      <c r="E41" s="1"/>
      <c r="F41" s="1"/>
      <c r="G41" s="1"/>
    </row>
    <row r="42" spans="1:7" x14ac:dyDescent="0.2">
      <c r="A42" s="1"/>
      <c r="B42" s="1"/>
      <c r="C42" s="1"/>
      <c r="D42" s="1"/>
      <c r="E42" s="1"/>
      <c r="F42" s="1"/>
      <c r="G42" s="1"/>
    </row>
    <row r="43" spans="1:7" x14ac:dyDescent="0.2">
      <c r="A43" s="1"/>
      <c r="B43" s="1"/>
      <c r="C43" s="1"/>
      <c r="D43" s="1"/>
      <c r="E43" s="1"/>
      <c r="F43" s="1"/>
      <c r="G43" s="1"/>
    </row>
    <row r="44" spans="1:7" x14ac:dyDescent="0.2">
      <c r="A44" s="1"/>
      <c r="B44" s="1"/>
      <c r="C44" s="1"/>
      <c r="D44" s="1"/>
      <c r="E44" s="1"/>
      <c r="F44" s="1"/>
      <c r="G44" s="1"/>
    </row>
    <row r="45" spans="1:7" x14ac:dyDescent="0.2">
      <c r="A45" s="1"/>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sheetData>
  <mergeCells count="3">
    <mergeCell ref="A17:G17"/>
    <mergeCell ref="A29:G29"/>
    <mergeCell ref="A1:G1"/>
  </mergeCells>
  <conditionalFormatting sqref="B6:E12">
    <cfRule type="top10" dxfId="4" priority="4" bottom="1" rank="10"/>
  </conditionalFormatting>
  <conditionalFormatting sqref="C20:F26">
    <cfRule type="iconSet" priority="1">
      <iconSet iconSet="3Symbols">
        <cfvo type="percent" val="0"/>
        <cfvo type="percent" val="33"/>
        <cfvo type="percent" val="67"/>
      </iconSet>
    </cfRule>
    <cfRule type="colorScale" priority="2">
      <colorScale>
        <cfvo type="min"/>
        <cfvo type="percentile" val="50"/>
        <cfvo type="max"/>
        <color rgb="FF63BE7B"/>
        <color rgb="FFFFEB84"/>
        <color rgb="FFF8696B"/>
      </colorScale>
    </cfRule>
    <cfRule type="cellIs" dxfId="3" priority="5" operator="lessThan">
      <formula>70</formula>
    </cfRule>
    <cfRule type="cellIs" dxfId="2" priority="6" operator="greaterThan">
      <formula>90</formula>
    </cfRule>
  </conditionalFormatting>
  <conditionalFormatting sqref="F6:F12">
    <cfRule type="dataBar" priority="3">
      <dataBar>
        <cfvo type="min"/>
        <cfvo type="max"/>
        <color rgb="FF638EC6"/>
      </dataBar>
      <extLst>
        <ext xmlns:x14="http://schemas.microsoft.com/office/spreadsheetml/2009/9/main" uri="{B025F937-C7B1-47D3-B67F-A62EFF666E3E}">
          <x14:id>{06466FB5-C2DB-0E49-BCCF-835F6F966DAD}</x14:id>
        </ext>
      </extLst>
    </cfRule>
    <cfRule type="expression" dxfId="1" priority="7">
      <formula>ISSUM(F6)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06466FB5-C2DB-0E49-BCCF-835F6F966DAD}">
            <x14:dataBar minLength="0" maxLength="100" gradient="0">
              <x14:cfvo type="autoMin"/>
              <x14:cfvo type="autoMax"/>
              <x14:negativeFillColor rgb="FFFF0000"/>
              <x14:axisColor rgb="FF000000"/>
            </x14:dataBar>
          </x14:cfRule>
          <xm:sqref>F6:F12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B5A2-765E-E94E-8F25-FDEE4F711349}">
  <dimension ref="A1:L25"/>
  <sheetViews>
    <sheetView workbookViewId="0">
      <selection sqref="A1:I1"/>
    </sheetView>
  </sheetViews>
  <sheetFormatPr baseColWidth="10" defaultColWidth="8.83203125" defaultRowHeight="15" x14ac:dyDescent="0.2"/>
  <cols>
    <col min="1" max="1" width="12.83203125" style="73" customWidth="1"/>
    <col min="2" max="2" width="23" customWidth="1"/>
    <col min="3" max="3" width="13.5" customWidth="1"/>
    <col min="4" max="4" width="17" bestFit="1" customWidth="1"/>
    <col min="5" max="5" width="15.6640625" style="73" customWidth="1"/>
    <col min="6" max="6" width="12.33203125" style="73" customWidth="1"/>
    <col min="7" max="7" width="12.5" style="73" customWidth="1"/>
    <col min="8" max="8" width="13.5" style="73" customWidth="1"/>
    <col min="9" max="9" width="17.33203125" style="73" customWidth="1"/>
    <col min="10" max="11" width="13.33203125" style="73" bestFit="1" customWidth="1"/>
    <col min="12" max="12" width="15.33203125" bestFit="1" customWidth="1"/>
  </cols>
  <sheetData>
    <row r="1" spans="1:12" ht="24" x14ac:dyDescent="0.3">
      <c r="A1" s="95" t="s">
        <v>90</v>
      </c>
      <c r="B1" s="95"/>
      <c r="C1" s="95"/>
      <c r="D1" s="95"/>
      <c r="E1" s="95"/>
      <c r="F1" s="95"/>
      <c r="G1" s="95"/>
      <c r="H1" s="95"/>
      <c r="I1" s="95"/>
      <c r="J1" s="74"/>
      <c r="K1" s="74"/>
      <c r="L1" s="74"/>
    </row>
    <row r="2" spans="1:12" ht="16" customHeight="1" x14ac:dyDescent="0.2"/>
    <row r="3" spans="1:12" ht="16" x14ac:dyDescent="0.2">
      <c r="A3" s="75" t="s">
        <v>24</v>
      </c>
      <c r="B3" s="75" t="s">
        <v>91</v>
      </c>
      <c r="C3" s="75" t="s">
        <v>92</v>
      </c>
      <c r="D3" s="75" t="s">
        <v>93</v>
      </c>
      <c r="E3" s="75" t="s">
        <v>94</v>
      </c>
      <c r="F3" s="75" t="s">
        <v>95</v>
      </c>
      <c r="G3" s="75" t="s">
        <v>96</v>
      </c>
      <c r="H3" s="75" t="s">
        <v>97</v>
      </c>
      <c r="I3" s="75" t="s">
        <v>98</v>
      </c>
      <c r="J3"/>
      <c r="K3"/>
    </row>
    <row r="4" spans="1:12" x14ac:dyDescent="0.2">
      <c r="A4" s="73" t="s">
        <v>99</v>
      </c>
      <c r="B4" t="s">
        <v>100</v>
      </c>
      <c r="C4" s="76" t="s">
        <v>101</v>
      </c>
      <c r="D4" t="s">
        <v>102</v>
      </c>
      <c r="E4" s="77">
        <v>161</v>
      </c>
      <c r="F4" s="78">
        <v>54.15</v>
      </c>
      <c r="G4" s="77">
        <v>4</v>
      </c>
      <c r="H4" s="78">
        <f>Table1[[#This Row],[Unit Price]]*Table1[[#This Row],[Units Sold]]</f>
        <v>216.6</v>
      </c>
      <c r="I4" s="79">
        <v>45101</v>
      </c>
      <c r="J4"/>
      <c r="K4"/>
    </row>
    <row r="5" spans="1:12" x14ac:dyDescent="0.2">
      <c r="A5" s="73" t="s">
        <v>103</v>
      </c>
      <c r="B5" t="s">
        <v>104</v>
      </c>
      <c r="C5" s="80" t="s">
        <v>105</v>
      </c>
      <c r="D5" t="s">
        <v>106</v>
      </c>
      <c r="E5" s="77">
        <v>272</v>
      </c>
      <c r="F5" s="78">
        <v>18.11</v>
      </c>
      <c r="G5" s="77">
        <v>97</v>
      </c>
      <c r="H5" s="78">
        <f>Table1[[#This Row],[Unit Price]]*Table1[[#This Row],[Units Sold]]</f>
        <v>1756.6699999999998</v>
      </c>
      <c r="I5" s="79">
        <v>44976</v>
      </c>
      <c r="J5"/>
      <c r="K5"/>
    </row>
    <row r="6" spans="1:12" x14ac:dyDescent="0.2">
      <c r="A6" s="73" t="s">
        <v>107</v>
      </c>
      <c r="B6" t="s">
        <v>108</v>
      </c>
      <c r="C6" s="80" t="s">
        <v>105</v>
      </c>
      <c r="D6" t="s">
        <v>106</v>
      </c>
      <c r="E6" s="77">
        <v>169</v>
      </c>
      <c r="F6" s="78">
        <v>25.23</v>
      </c>
      <c r="G6" s="77">
        <v>37</v>
      </c>
      <c r="H6" s="78">
        <f>Table1[[#This Row],[Unit Price]]*Table1[[#This Row],[Units Sold]]</f>
        <v>933.51</v>
      </c>
      <c r="I6" s="79">
        <v>45051</v>
      </c>
      <c r="J6"/>
      <c r="K6"/>
    </row>
    <row r="7" spans="1:12" x14ac:dyDescent="0.2">
      <c r="A7" s="73" t="s">
        <v>109</v>
      </c>
      <c r="B7" t="s">
        <v>110</v>
      </c>
      <c r="C7" s="80" t="s">
        <v>105</v>
      </c>
      <c r="D7" t="s">
        <v>111</v>
      </c>
      <c r="E7" s="77">
        <v>69</v>
      </c>
      <c r="F7" s="78">
        <v>50.42</v>
      </c>
      <c r="G7" s="77">
        <v>90</v>
      </c>
      <c r="H7" s="78">
        <f>Table1[[#This Row],[Unit Price]]*Table1[[#This Row],[Units Sold]]</f>
        <v>4537.8</v>
      </c>
      <c r="I7" s="79">
        <v>45122</v>
      </c>
      <c r="J7"/>
      <c r="K7"/>
    </row>
    <row r="8" spans="1:12" x14ac:dyDescent="0.2">
      <c r="A8" s="73" t="s">
        <v>112</v>
      </c>
      <c r="B8" t="s">
        <v>113</v>
      </c>
      <c r="C8" s="80" t="s">
        <v>105</v>
      </c>
      <c r="D8" t="s">
        <v>106</v>
      </c>
      <c r="E8" s="77">
        <v>263</v>
      </c>
      <c r="F8" s="78">
        <v>65.180000000000007</v>
      </c>
      <c r="G8" s="77">
        <v>62</v>
      </c>
      <c r="H8" s="78">
        <f>Table1[[#This Row],[Unit Price]]*Table1[[#This Row],[Units Sold]]</f>
        <v>4041.1600000000003</v>
      </c>
      <c r="I8" s="79">
        <v>45018</v>
      </c>
      <c r="J8"/>
      <c r="K8"/>
    </row>
    <row r="9" spans="1:12" x14ac:dyDescent="0.2">
      <c r="A9" s="73" t="s">
        <v>114</v>
      </c>
      <c r="B9" t="s">
        <v>115</v>
      </c>
      <c r="C9" s="80" t="s">
        <v>105</v>
      </c>
      <c r="D9" t="s">
        <v>116</v>
      </c>
      <c r="E9" s="77">
        <v>11</v>
      </c>
      <c r="F9" s="78">
        <v>79.989999999999995</v>
      </c>
      <c r="G9" s="77">
        <v>50</v>
      </c>
      <c r="H9" s="78">
        <f>Table1[[#This Row],[Unit Price]]*Table1[[#This Row],[Units Sold]]</f>
        <v>3999.4999999999995</v>
      </c>
      <c r="I9" s="79">
        <v>45126</v>
      </c>
      <c r="J9"/>
      <c r="K9"/>
    </row>
    <row r="10" spans="1:12" x14ac:dyDescent="0.2">
      <c r="A10" s="73" t="s">
        <v>117</v>
      </c>
      <c r="B10" t="s">
        <v>118</v>
      </c>
      <c r="C10" s="81" t="s">
        <v>119</v>
      </c>
      <c r="D10" t="s">
        <v>102</v>
      </c>
      <c r="E10" s="77">
        <v>121</v>
      </c>
      <c r="F10" s="78">
        <v>27.99</v>
      </c>
      <c r="G10" s="77">
        <v>78</v>
      </c>
      <c r="H10" s="78">
        <f>Table1[[#This Row],[Unit Price]]*Table1[[#This Row],[Units Sold]]</f>
        <v>2183.2199999999998</v>
      </c>
      <c r="I10" s="79">
        <v>45183</v>
      </c>
      <c r="J10"/>
      <c r="K10"/>
    </row>
    <row r="11" spans="1:12" x14ac:dyDescent="0.2">
      <c r="A11" s="73" t="s">
        <v>120</v>
      </c>
      <c r="B11" t="s">
        <v>121</v>
      </c>
      <c r="C11" s="81" t="s">
        <v>119</v>
      </c>
      <c r="D11" t="s">
        <v>116</v>
      </c>
      <c r="E11" s="77">
        <v>156</v>
      </c>
      <c r="F11" s="78">
        <v>58.05</v>
      </c>
      <c r="G11" s="77">
        <v>29</v>
      </c>
      <c r="H11" s="78">
        <f>Table1[[#This Row],[Unit Price]]*Table1[[#This Row],[Units Sold]]</f>
        <v>1683.4499999999998</v>
      </c>
      <c r="I11" s="79">
        <v>45114</v>
      </c>
      <c r="J11"/>
      <c r="K11"/>
    </row>
    <row r="12" spans="1:12" x14ac:dyDescent="0.2">
      <c r="A12" s="73" t="s">
        <v>122</v>
      </c>
      <c r="B12" t="s">
        <v>123</v>
      </c>
      <c r="C12" s="81" t="s">
        <v>119</v>
      </c>
      <c r="D12" t="s">
        <v>116</v>
      </c>
      <c r="E12" s="77">
        <v>242</v>
      </c>
      <c r="F12" s="78">
        <v>120.23</v>
      </c>
      <c r="G12" s="77">
        <v>87</v>
      </c>
      <c r="H12" s="78">
        <f>Table1[[#This Row],[Unit Price]]*Table1[[#This Row],[Units Sold]]</f>
        <v>10460.01</v>
      </c>
      <c r="I12" s="79">
        <v>45201</v>
      </c>
      <c r="J12"/>
      <c r="K12"/>
    </row>
    <row r="13" spans="1:12" x14ac:dyDescent="0.2">
      <c r="A13" s="73" t="s">
        <v>124</v>
      </c>
      <c r="B13" t="s">
        <v>125</v>
      </c>
      <c r="C13" s="82" t="s">
        <v>126</v>
      </c>
      <c r="D13" t="s">
        <v>111</v>
      </c>
      <c r="E13" s="77">
        <v>18</v>
      </c>
      <c r="F13" s="78">
        <v>9.99</v>
      </c>
      <c r="G13" s="77">
        <v>96</v>
      </c>
      <c r="H13" s="78">
        <f>Table1[[#This Row],[Unit Price]]*Table1[[#This Row],[Units Sold]]</f>
        <v>959.04</v>
      </c>
      <c r="I13" s="79">
        <v>45221</v>
      </c>
      <c r="J13"/>
      <c r="K13"/>
    </row>
    <row r="14" spans="1:12" x14ac:dyDescent="0.2">
      <c r="A14" s="73" t="s">
        <v>127</v>
      </c>
      <c r="B14" t="s">
        <v>128</v>
      </c>
      <c r="C14" s="82" t="s">
        <v>126</v>
      </c>
      <c r="D14" t="s">
        <v>129</v>
      </c>
      <c r="E14" s="77">
        <v>53</v>
      </c>
      <c r="F14" s="78">
        <v>9.99</v>
      </c>
      <c r="G14" s="77">
        <v>29</v>
      </c>
      <c r="H14" s="78">
        <f>Table1[[#This Row],[Unit Price]]*Table1[[#This Row],[Units Sold]]</f>
        <v>289.70999999999998</v>
      </c>
      <c r="I14" s="79">
        <v>44943</v>
      </c>
      <c r="J14"/>
      <c r="K14"/>
    </row>
    <row r="15" spans="1:12" x14ac:dyDescent="0.2">
      <c r="A15" s="73" t="s">
        <v>130</v>
      </c>
      <c r="B15" t="s">
        <v>131</v>
      </c>
      <c r="C15" s="82" t="s">
        <v>126</v>
      </c>
      <c r="D15" t="s">
        <v>129</v>
      </c>
      <c r="E15" s="77">
        <v>58</v>
      </c>
      <c r="F15" s="78">
        <v>9.99</v>
      </c>
      <c r="G15" s="77">
        <v>49</v>
      </c>
      <c r="H15" s="78">
        <f>Table1[[#This Row],[Unit Price]]*Table1[[#This Row],[Units Sold]]</f>
        <v>489.51</v>
      </c>
      <c r="I15" s="79">
        <v>45279</v>
      </c>
      <c r="J15"/>
      <c r="K15"/>
    </row>
    <row r="16" spans="1:12" x14ac:dyDescent="0.2">
      <c r="A16" s="73" t="s">
        <v>132</v>
      </c>
      <c r="B16" t="s">
        <v>133</v>
      </c>
      <c r="C16" s="82" t="s">
        <v>126</v>
      </c>
      <c r="D16" t="s">
        <v>129</v>
      </c>
      <c r="E16" s="77">
        <v>61</v>
      </c>
      <c r="F16" s="78">
        <v>9.99</v>
      </c>
      <c r="G16" s="77">
        <v>81</v>
      </c>
      <c r="H16" s="78">
        <f>Table1[[#This Row],[Unit Price]]*Table1[[#This Row],[Units Sold]]</f>
        <v>809.19</v>
      </c>
      <c r="I16" s="79">
        <v>45115</v>
      </c>
      <c r="J16"/>
      <c r="K16"/>
    </row>
    <row r="17" spans="1:12" x14ac:dyDescent="0.2">
      <c r="A17" s="73" t="s">
        <v>134</v>
      </c>
      <c r="B17" t="s">
        <v>135</v>
      </c>
      <c r="C17" s="82" t="s">
        <v>126</v>
      </c>
      <c r="D17" t="s">
        <v>129</v>
      </c>
      <c r="E17" s="77">
        <v>140</v>
      </c>
      <c r="F17" s="78">
        <v>9.99</v>
      </c>
      <c r="G17" s="77">
        <v>80</v>
      </c>
      <c r="H17" s="78">
        <f>Table1[[#This Row],[Unit Price]]*Table1[[#This Row],[Units Sold]]</f>
        <v>799.2</v>
      </c>
      <c r="I17" s="79">
        <v>45051</v>
      </c>
      <c r="J17"/>
      <c r="K17"/>
    </row>
    <row r="18" spans="1:12" x14ac:dyDescent="0.2">
      <c r="A18" s="73" t="s">
        <v>136</v>
      </c>
      <c r="B18" t="s">
        <v>137</v>
      </c>
      <c r="C18" s="82" t="s">
        <v>126</v>
      </c>
      <c r="D18" t="s">
        <v>111</v>
      </c>
      <c r="E18" s="77">
        <v>149</v>
      </c>
      <c r="F18" s="78">
        <v>9.99</v>
      </c>
      <c r="G18" s="77">
        <v>97</v>
      </c>
      <c r="H18" s="78">
        <f>Table1[[#This Row],[Unit Price]]*Table1[[#This Row],[Units Sold]]</f>
        <v>969.03</v>
      </c>
      <c r="I18" s="79">
        <v>45183</v>
      </c>
      <c r="J18"/>
      <c r="K18"/>
    </row>
    <row r="19" spans="1:12" x14ac:dyDescent="0.2">
      <c r="A19" s="73" t="s">
        <v>138</v>
      </c>
      <c r="B19" t="s">
        <v>139</v>
      </c>
      <c r="C19" s="83" t="s">
        <v>140</v>
      </c>
      <c r="D19" t="s">
        <v>141</v>
      </c>
      <c r="E19" s="77">
        <v>63</v>
      </c>
      <c r="F19" s="78">
        <v>29.04</v>
      </c>
      <c r="G19" s="77">
        <v>28</v>
      </c>
      <c r="H19" s="78">
        <f>Table1[[#This Row],[Unit Price]]*Table1[[#This Row],[Units Sold]]</f>
        <v>813.12</v>
      </c>
      <c r="I19" s="79">
        <v>45183</v>
      </c>
      <c r="J19"/>
      <c r="K19"/>
    </row>
    <row r="20" spans="1:12" x14ac:dyDescent="0.2">
      <c r="A20" s="73" t="s">
        <v>142</v>
      </c>
      <c r="B20" t="s">
        <v>143</v>
      </c>
      <c r="C20" s="83" t="s">
        <v>140</v>
      </c>
      <c r="D20" t="s">
        <v>141</v>
      </c>
      <c r="E20" s="77">
        <v>160</v>
      </c>
      <c r="F20" s="78">
        <v>29.79</v>
      </c>
      <c r="G20" s="77">
        <v>37</v>
      </c>
      <c r="H20" s="78">
        <f>Table1[[#This Row],[Unit Price]]*Table1[[#This Row],[Units Sold]]</f>
        <v>1102.23</v>
      </c>
      <c r="I20" s="79">
        <v>45051</v>
      </c>
      <c r="J20"/>
      <c r="K20"/>
    </row>
    <row r="21" spans="1:12" x14ac:dyDescent="0.2">
      <c r="A21" s="73" t="s">
        <v>144</v>
      </c>
      <c r="B21" t="s">
        <v>145</v>
      </c>
      <c r="C21" s="83" t="s">
        <v>140</v>
      </c>
      <c r="D21" t="s">
        <v>102</v>
      </c>
      <c r="E21" s="77">
        <v>217</v>
      </c>
      <c r="F21" s="78">
        <v>41.24</v>
      </c>
      <c r="G21" s="77">
        <v>50</v>
      </c>
      <c r="H21" s="78">
        <f>Table1[[#This Row],[Unit Price]]*Table1[[#This Row],[Units Sold]]</f>
        <v>2062</v>
      </c>
      <c r="I21" s="79">
        <v>44938</v>
      </c>
      <c r="J21"/>
      <c r="K21"/>
    </row>
    <row r="22" spans="1:12" x14ac:dyDescent="0.2">
      <c r="A22" s="73" t="s">
        <v>146</v>
      </c>
      <c r="B22" t="s">
        <v>147</v>
      </c>
      <c r="C22" s="83" t="s">
        <v>140</v>
      </c>
      <c r="D22" t="s">
        <v>141</v>
      </c>
      <c r="E22" s="77">
        <v>46</v>
      </c>
      <c r="F22" s="78">
        <v>79.650000000000006</v>
      </c>
      <c r="G22" s="77">
        <v>51</v>
      </c>
      <c r="H22" s="78">
        <f>Table1[[#This Row],[Unit Price]]*Table1[[#This Row],[Units Sold]]</f>
        <v>4062.15</v>
      </c>
      <c r="I22" s="79">
        <v>45132</v>
      </c>
      <c r="J22"/>
      <c r="K22"/>
    </row>
    <row r="23" spans="1:12" x14ac:dyDescent="0.2">
      <c r="A23" s="73" t="s">
        <v>148</v>
      </c>
      <c r="B23" t="s">
        <v>149</v>
      </c>
      <c r="C23" s="83" t="s">
        <v>140</v>
      </c>
      <c r="D23" t="s">
        <v>102</v>
      </c>
      <c r="E23" s="77">
        <v>108</v>
      </c>
      <c r="F23" s="78">
        <v>98.96</v>
      </c>
      <c r="G23" s="77">
        <v>78</v>
      </c>
      <c r="H23" s="78">
        <f>Table1[[#This Row],[Unit Price]]*Table1[[#This Row],[Units Sold]]</f>
        <v>7718.8799999999992</v>
      </c>
      <c r="I23" s="79">
        <v>45268</v>
      </c>
      <c r="K23"/>
    </row>
    <row r="24" spans="1:12" x14ac:dyDescent="0.2">
      <c r="C24" s="83"/>
      <c r="E24" s="77"/>
      <c r="F24" s="78"/>
      <c r="G24" s="77"/>
      <c r="H24" s="78">
        <f>Table1[[#This Row],[Unit Price]]*Table1[[#This Row],[Units Sold]]</f>
        <v>0</v>
      </c>
      <c r="I24" s="84"/>
      <c r="K24"/>
    </row>
    <row r="25" spans="1:12" x14ac:dyDescent="0.2">
      <c r="A25" s="73" t="s">
        <v>150</v>
      </c>
      <c r="C25" s="83"/>
      <c r="F25" s="78">
        <f>SUBTOTAL(101,Table1[Unit Price])</f>
        <v>41.898499999999999</v>
      </c>
      <c r="G25" s="77">
        <f>SUBTOTAL(104,Table1[Units Sold])</f>
        <v>97</v>
      </c>
      <c r="H25" s="78">
        <f>SUBTOTAL(109,Table1[[Revenue ]])</f>
        <v>49885.979999999996</v>
      </c>
      <c r="I25">
        <f>SUBTOTAL(103,Table1[Last Order Date])</f>
        <v>20</v>
      </c>
      <c r="L25" s="79"/>
    </row>
  </sheetData>
  <mergeCells count="1">
    <mergeCell ref="A1:I1"/>
  </mergeCells>
  <conditionalFormatting sqref="E4:E24">
    <cfRule type="iconSet" priority="3">
      <iconSet iconSet="3Flags">
        <cfvo type="percent" val="0"/>
        <cfvo type="percent" val="33"/>
        <cfvo type="percent" val="67"/>
      </iconSet>
    </cfRule>
  </conditionalFormatting>
  <conditionalFormatting sqref="H4:H24">
    <cfRule type="dataBar" priority="1">
      <dataBar>
        <cfvo type="min"/>
        <cfvo type="max"/>
        <color rgb="FF008AEF"/>
      </dataBar>
      <extLst>
        <ext xmlns:x14="http://schemas.microsoft.com/office/spreadsheetml/2009/9/main" uri="{B025F937-C7B1-47D3-B67F-A62EFF666E3E}">
          <x14:id>{CBA7DBEA-B4CF-CB4C-8B23-6DD1059E2E5A}</x14:id>
        </ext>
      </extLst>
    </cfRule>
  </conditionalFormatting>
  <dataValidations count="1">
    <dataValidation type="date" allowBlank="1" showInputMessage="1" showErrorMessage="1" sqref="I4:I24" xr:uid="{3202DC54-334F-B642-B3E8-4A9FC7FDE128}">
      <formula1>44927</formula1>
      <formula2>45291</formula2>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BA7DBEA-B4CF-CB4C-8B23-6DD1059E2E5A}">
            <x14:dataBar minLength="0" maxLength="100" gradient="0">
              <x14:cfvo type="autoMin"/>
              <x14:cfvo type="autoMax"/>
              <x14:negativeFillColor rgb="FFFF0000"/>
              <x14:axisColor rgb="FF000000"/>
            </x14:dataBar>
          </x14:cfRule>
          <xm:sqref>H4:H24</xm:sqref>
        </x14:conditionalFormatting>
      </x14:conditionalFormattings>
    </ex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9358-5C9B-264A-A9B8-9AFA4047B966}">
  <dimension ref="A1:L32"/>
  <sheetViews>
    <sheetView workbookViewId="0">
      <selection sqref="A1:E1"/>
    </sheetView>
  </sheetViews>
  <sheetFormatPr baseColWidth="10" defaultColWidth="8.83203125" defaultRowHeight="15" x14ac:dyDescent="0.2"/>
  <cols>
    <col min="1" max="5" width="18.6640625" customWidth="1"/>
  </cols>
  <sheetData>
    <row r="1" spans="1:12" ht="24" x14ac:dyDescent="0.3">
      <c r="A1" s="95" t="s">
        <v>151</v>
      </c>
      <c r="B1" s="95"/>
      <c r="C1" s="95"/>
      <c r="D1" s="95"/>
      <c r="E1" s="95"/>
      <c r="F1" s="74"/>
      <c r="G1" s="74"/>
      <c r="H1" s="74"/>
      <c r="I1" s="74"/>
      <c r="J1" s="74"/>
      <c r="K1" s="74"/>
      <c r="L1" s="74"/>
    </row>
    <row r="2" spans="1:12" x14ac:dyDescent="0.2">
      <c r="A2" s="53"/>
      <c r="B2" s="53"/>
      <c r="C2" s="53"/>
      <c r="D2" s="53"/>
      <c r="E2" s="53"/>
    </row>
    <row r="3" spans="1:12" x14ac:dyDescent="0.2">
      <c r="A3" s="85" t="s">
        <v>152</v>
      </c>
      <c r="B3" s="85" t="s">
        <v>153</v>
      </c>
      <c r="C3" s="85" t="s">
        <v>154</v>
      </c>
      <c r="D3" s="59" t="s">
        <v>155</v>
      </c>
      <c r="E3" s="59" t="s">
        <v>156</v>
      </c>
    </row>
    <row r="4" spans="1:12" x14ac:dyDescent="0.2">
      <c r="A4" s="53" t="s">
        <v>157</v>
      </c>
      <c r="B4" s="60">
        <v>5185</v>
      </c>
      <c r="C4" s="60">
        <v>1500.45</v>
      </c>
      <c r="D4" s="60">
        <v>1255.48</v>
      </c>
      <c r="E4" s="60">
        <f t="shared" ref="E4:E15" si="0">B4-(C4+D4)</f>
        <v>2429.0699999999997</v>
      </c>
    </row>
    <row r="5" spans="1:12" x14ac:dyDescent="0.2">
      <c r="A5" s="53" t="s">
        <v>158</v>
      </c>
      <c r="B5" s="60">
        <v>3528</v>
      </c>
      <c r="C5" s="60">
        <v>1756.85</v>
      </c>
      <c r="D5" s="60">
        <v>1255.48</v>
      </c>
      <c r="E5" s="60">
        <f t="shared" si="0"/>
        <v>515.67000000000007</v>
      </c>
    </row>
    <row r="6" spans="1:12" x14ac:dyDescent="0.2">
      <c r="A6" s="53" t="s">
        <v>159</v>
      </c>
      <c r="B6" s="60">
        <v>3587</v>
      </c>
      <c r="C6" s="60">
        <v>1945.23</v>
      </c>
      <c r="D6" s="60">
        <v>1255.48</v>
      </c>
      <c r="E6" s="60">
        <f t="shared" si="0"/>
        <v>386.28999999999996</v>
      </c>
    </row>
    <row r="7" spans="1:12" x14ac:dyDescent="0.2">
      <c r="A7" s="53" t="s">
        <v>160</v>
      </c>
      <c r="B7" s="60">
        <v>3865</v>
      </c>
      <c r="C7" s="60">
        <v>1800.64</v>
      </c>
      <c r="D7" s="60">
        <v>1255.48</v>
      </c>
      <c r="E7" s="60">
        <f t="shared" si="0"/>
        <v>808.88000000000011</v>
      </c>
    </row>
    <row r="8" spans="1:12" x14ac:dyDescent="0.2">
      <c r="A8" s="53" t="s">
        <v>161</v>
      </c>
      <c r="B8" s="60">
        <v>3746</v>
      </c>
      <c r="C8" s="60">
        <v>1840.62</v>
      </c>
      <c r="D8" s="60">
        <v>1255.48</v>
      </c>
      <c r="E8" s="60">
        <f t="shared" si="0"/>
        <v>649.90000000000009</v>
      </c>
    </row>
    <row r="9" spans="1:12" x14ac:dyDescent="0.2">
      <c r="A9" s="53" t="s">
        <v>162</v>
      </c>
      <c r="B9" s="60">
        <v>4254</v>
      </c>
      <c r="C9" s="60">
        <v>1921.1</v>
      </c>
      <c r="D9" s="60">
        <v>1255.48</v>
      </c>
      <c r="E9" s="60">
        <f t="shared" si="0"/>
        <v>1077.42</v>
      </c>
    </row>
    <row r="10" spans="1:12" x14ac:dyDescent="0.2">
      <c r="A10" s="53" t="s">
        <v>163</v>
      </c>
      <c r="B10" s="60">
        <v>3468</v>
      </c>
      <c r="C10" s="60">
        <v>1874.16</v>
      </c>
      <c r="D10" s="60">
        <v>1255.48</v>
      </c>
      <c r="E10" s="60">
        <f t="shared" si="0"/>
        <v>338.35999999999967</v>
      </c>
    </row>
    <row r="11" spans="1:12" x14ac:dyDescent="0.2">
      <c r="A11" s="53" t="s">
        <v>164</v>
      </c>
      <c r="B11" s="60">
        <v>3215</v>
      </c>
      <c r="C11" s="60">
        <v>1564.29</v>
      </c>
      <c r="D11" s="60">
        <v>1255.48</v>
      </c>
      <c r="E11" s="60">
        <f t="shared" si="0"/>
        <v>395.23</v>
      </c>
    </row>
    <row r="12" spans="1:12" x14ac:dyDescent="0.2">
      <c r="A12" s="53" t="s">
        <v>165</v>
      </c>
      <c r="B12" s="60">
        <v>2421</v>
      </c>
      <c r="C12" s="60">
        <v>1743.5</v>
      </c>
      <c r="D12" s="60">
        <v>1255.48</v>
      </c>
      <c r="E12" s="60">
        <f t="shared" si="0"/>
        <v>-577.98</v>
      </c>
    </row>
    <row r="13" spans="1:12" x14ac:dyDescent="0.2">
      <c r="A13" s="53" t="s">
        <v>166</v>
      </c>
      <c r="B13" s="60">
        <v>4045</v>
      </c>
      <c r="C13" s="60">
        <v>1304.28</v>
      </c>
      <c r="D13" s="60">
        <v>1255.48</v>
      </c>
      <c r="E13" s="60">
        <f t="shared" si="0"/>
        <v>1485.2399999999998</v>
      </c>
    </row>
    <row r="14" spans="1:12" x14ac:dyDescent="0.2">
      <c r="A14" s="53" t="s">
        <v>167</v>
      </c>
      <c r="B14" s="60">
        <v>2350</v>
      </c>
      <c r="C14" s="60">
        <v>1703.82</v>
      </c>
      <c r="D14" s="60">
        <v>1255.48</v>
      </c>
      <c r="E14" s="60">
        <f t="shared" si="0"/>
        <v>-609.30000000000018</v>
      </c>
    </row>
    <row r="15" spans="1:12" x14ac:dyDescent="0.2">
      <c r="A15" s="53" t="s">
        <v>168</v>
      </c>
      <c r="B15" s="60">
        <v>5205</v>
      </c>
      <c r="C15" s="60">
        <v>1353.57</v>
      </c>
      <c r="D15" s="60">
        <v>1255.48</v>
      </c>
      <c r="E15" s="60">
        <f t="shared" si="0"/>
        <v>2595.9499999999998</v>
      </c>
    </row>
    <row r="16" spans="1:12" x14ac:dyDescent="0.2">
      <c r="A16" s="61" t="s">
        <v>78</v>
      </c>
      <c r="B16" s="86">
        <f>SUM(B4:B15)</f>
        <v>44869</v>
      </c>
      <c r="C16" s="62">
        <f t="shared" ref="C16:D16" si="1">SUM(C4:C15)</f>
        <v>20308.509999999998</v>
      </c>
      <c r="D16" s="62">
        <f t="shared" si="1"/>
        <v>15065.759999999997</v>
      </c>
      <c r="E16" s="62">
        <f>SUM(E4:E15)</f>
        <v>9494.73</v>
      </c>
    </row>
    <row r="19" spans="1:5" ht="16" x14ac:dyDescent="0.25">
      <c r="A19" s="87"/>
      <c r="B19" s="87"/>
      <c r="C19" s="87"/>
      <c r="D19" s="66"/>
      <c r="E19" s="66"/>
    </row>
    <row r="20" spans="1:5" x14ac:dyDescent="0.2">
      <c r="A20" s="1"/>
      <c r="B20" s="88"/>
      <c r="C20" s="88"/>
      <c r="D20" s="88"/>
      <c r="E20" s="88"/>
    </row>
    <row r="21" spans="1:5" x14ac:dyDescent="0.2">
      <c r="A21" s="1"/>
      <c r="B21" s="88"/>
      <c r="C21" s="88"/>
      <c r="D21" s="88"/>
      <c r="E21" s="88"/>
    </row>
    <row r="22" spans="1:5" x14ac:dyDescent="0.2">
      <c r="A22" s="1"/>
      <c r="B22" s="88"/>
      <c r="C22" s="88"/>
      <c r="D22" s="88"/>
      <c r="E22" s="88"/>
    </row>
    <row r="23" spans="1:5" x14ac:dyDescent="0.2">
      <c r="A23" s="1"/>
      <c r="B23" s="88"/>
      <c r="C23" s="88"/>
      <c r="D23" s="88"/>
      <c r="E23" s="88"/>
    </row>
    <row r="24" spans="1:5" x14ac:dyDescent="0.2">
      <c r="A24" s="1"/>
      <c r="B24" s="88"/>
      <c r="C24" s="88"/>
      <c r="D24" s="88"/>
      <c r="E24" s="88"/>
    </row>
    <row r="25" spans="1:5" x14ac:dyDescent="0.2">
      <c r="A25" s="1"/>
      <c r="B25" s="88"/>
      <c r="C25" s="88"/>
      <c r="D25" s="88"/>
      <c r="E25" s="88"/>
    </row>
    <row r="26" spans="1:5" x14ac:dyDescent="0.2">
      <c r="A26" s="1"/>
      <c r="B26" s="88"/>
      <c r="C26" s="88"/>
      <c r="D26" s="88"/>
      <c r="E26" s="88"/>
    </row>
    <row r="27" spans="1:5" x14ac:dyDescent="0.2">
      <c r="A27" s="1"/>
      <c r="B27" s="88"/>
      <c r="C27" s="88"/>
      <c r="D27" s="88"/>
      <c r="E27" s="88"/>
    </row>
    <row r="28" spans="1:5" x14ac:dyDescent="0.2">
      <c r="A28" s="1"/>
      <c r="B28" s="88"/>
      <c r="C28" s="88"/>
      <c r="D28" s="88"/>
      <c r="E28" s="88"/>
    </row>
    <row r="29" spans="1:5" x14ac:dyDescent="0.2">
      <c r="A29" s="1"/>
      <c r="B29" s="88"/>
      <c r="C29" s="88"/>
      <c r="D29" s="88"/>
      <c r="E29" s="88"/>
    </row>
    <row r="30" spans="1:5" x14ac:dyDescent="0.2">
      <c r="A30" s="1"/>
      <c r="B30" s="88"/>
      <c r="C30" s="88"/>
      <c r="D30" s="88"/>
      <c r="E30" s="88"/>
    </row>
    <row r="31" spans="1:5" x14ac:dyDescent="0.2">
      <c r="A31" s="1"/>
      <c r="B31" s="88"/>
      <c r="C31" s="88"/>
      <c r="D31" s="88"/>
      <c r="E31" s="88"/>
    </row>
    <row r="32" spans="1:5" ht="16" x14ac:dyDescent="0.25">
      <c r="A32" s="36"/>
      <c r="B32" s="89"/>
      <c r="C32" s="89"/>
      <c r="D32" s="89"/>
      <c r="E32" s="89"/>
    </row>
  </sheetData>
  <mergeCells count="1">
    <mergeCell ref="A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Section 2</vt:lpstr>
      <vt:lpstr>Section 3</vt:lpstr>
      <vt:lpstr>Section 4</vt:lpstr>
      <vt:lpstr>Section 5</vt:lpstr>
      <vt:lpstr>Section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tobias</dc:creator>
  <cp:lastModifiedBy>Content Codefinity</cp:lastModifiedBy>
  <dcterms:created xsi:type="dcterms:W3CDTF">2024-06-21T12:47:23Z</dcterms:created>
  <dcterms:modified xsi:type="dcterms:W3CDTF">2026-06-24T06:30:12Z</dcterms:modified>
</cp:coreProperties>
</file>